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drawings/drawing6.xml" ContentType="application/vnd.openxmlformats-officedocument.drawing+xml"/>
  <Override PartName="/xl/comments18.xml" ContentType="application/vnd.openxmlformats-officedocument.spreadsheetml.comments+xml"/>
  <Override PartName="/xl/drawings/drawing7.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1.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drawings/drawing12.xml" ContentType="application/vnd.openxmlformats-officedocument.drawing+xml"/>
  <Override PartName="/xl/comments31.xml" ContentType="application/vnd.openxmlformats-officedocument.spreadsheetml.comments+xml"/>
  <Override PartName="/xl/ink/ink1.xml" ContentType="application/inkml+xml"/>
  <Override PartName="/xl/ink/ink2.xml" ContentType="application/inkml+xml"/>
  <Override PartName="/xl/drawings/drawing13.xml" ContentType="application/vnd.openxmlformats-officedocument.drawing+xml"/>
  <Override PartName="/xl/comments32.xml" ContentType="application/vnd.openxmlformats-officedocument.spreadsheetml.comments+xml"/>
  <Override PartName="/xl/drawings/drawing14.xml" ContentType="application/vnd.openxmlformats-officedocument.drawing+xml"/>
  <Override PartName="/xl/comments33.xml" ContentType="application/vnd.openxmlformats-officedocument.spreadsheetml.comments+xml"/>
  <Override PartName="/xl/comments34.xml" ContentType="application/vnd.openxmlformats-officedocument.spreadsheetml.comments+xml"/>
  <Override PartName="/xl/drawings/drawing15.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drawings/drawing19.xml" ContentType="application/vnd.openxmlformats-officedocument.drawing+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drawings/drawing20.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47.xml" ContentType="application/vnd.openxmlformats-officedocument.spreadsheetml.comments+xml"/>
  <Override PartName="/xl/drawings/drawing23.xml" ContentType="application/vnd.openxmlformats-officedocument.drawing+xml"/>
  <Override PartName="/xl/comments48.xml" ContentType="application/vnd.openxmlformats-officedocument.spreadsheetml.comments+xml"/>
  <Override PartName="/xl/comments49.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50.xml" ContentType="application/vnd.openxmlformats-officedocument.spreadsheetml.comments+xml"/>
  <Override PartName="/xl/comments51.xml" ContentType="application/vnd.openxmlformats-officedocument.spreadsheetml.comments+xml"/>
  <Override PartName="/xl/drawings/drawing26.xml" ContentType="application/vnd.openxmlformats-officedocument.drawing+xml"/>
  <Override PartName="/xl/comments5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130"/>
  <workbookPr defaultThemeVersion="124226"/>
  <mc:AlternateContent xmlns:mc="http://schemas.openxmlformats.org/markup-compatibility/2006">
    <mc:Choice Requires="x15">
      <x15ac:absPath xmlns:x15ac="http://schemas.microsoft.com/office/spreadsheetml/2010/11/ac" url="H:\PUBLIC INFORMATION OFFICER\news releases\Elections Commission News Releases\2020 WEC News Releases\"/>
    </mc:Choice>
  </mc:AlternateContent>
  <xr:revisionPtr revIDLastSave="0" documentId="13_ncr:1_{24A4A72A-70DD-4F4B-B825-3379D4CC8CE1}" xr6:coauthVersionLast="45" xr6:coauthVersionMax="45" xr10:uidLastSave="{00000000-0000-0000-0000-000000000000}"/>
  <bookViews>
    <workbookView xWindow="-108" yWindow="-108" windowWidth="23256" windowHeight="12576" activeTab="5" xr2:uid="{00000000-000D-0000-FFFF-FFFF00000000}"/>
  </bookViews>
  <sheets>
    <sheet name="2020 Recount Estimates" sheetId="1" r:id="rId1"/>
    <sheet name="Adams" sheetId="48" r:id="rId2"/>
    <sheet name="Ashland" sheetId="60" r:id="rId3"/>
    <sheet name="Barron" sheetId="47" r:id="rId4"/>
    <sheet name="Bayfield" sheetId="10" r:id="rId5"/>
    <sheet name="Brown" sheetId="61" r:id="rId6"/>
    <sheet name="Buffalo" sheetId="18" r:id="rId7"/>
    <sheet name="Burnett" sheetId="68" r:id="rId8"/>
    <sheet name="Calumet" sheetId="64" r:id="rId9"/>
    <sheet name="Chippewa" sheetId="52" r:id="rId10"/>
    <sheet name="Clark" sheetId="39" r:id="rId11"/>
    <sheet name="Columbia" sheetId="49" r:id="rId12"/>
    <sheet name="Crawford" sheetId="11" r:id="rId13"/>
    <sheet name="Dane" sheetId="78" r:id="rId14"/>
    <sheet name="Dodge" sheetId="50" r:id="rId15"/>
    <sheet name="Door" sheetId="23" r:id="rId16"/>
    <sheet name="Douglas" sheetId="24" r:id="rId17"/>
    <sheet name="Dunn" sheetId="15" r:id="rId18"/>
    <sheet name="Eau Claire" sheetId="80" r:id="rId19"/>
    <sheet name="Florence" sheetId="65" r:id="rId20"/>
    <sheet name="Fond du Lac" sheetId="36" r:id="rId21"/>
    <sheet name="Forest" sheetId="7" r:id="rId22"/>
    <sheet name="Grant" sheetId="32" r:id="rId23"/>
    <sheet name="Green" sheetId="77" r:id="rId24"/>
    <sheet name="Green Lake" sheetId="19" r:id="rId25"/>
    <sheet name="Iowa" sheetId="57" r:id="rId26"/>
    <sheet name="Iron" sheetId="44" r:id="rId27"/>
    <sheet name="Jackson" sheetId="14" r:id="rId28"/>
    <sheet name="Jefferson" sheetId="30" r:id="rId29"/>
    <sheet name="Juneau" sheetId="62" r:id="rId30"/>
    <sheet name="Kenosha" sheetId="72" r:id="rId31"/>
    <sheet name="Kewaunee" sheetId="4" r:id="rId32"/>
    <sheet name="La Crosse" sheetId="2" r:id="rId33"/>
    <sheet name="Lafayette" sheetId="71" r:id="rId34"/>
    <sheet name="Langlade" sheetId="6" r:id="rId35"/>
    <sheet name="Lincoln" sheetId="75" r:id="rId36"/>
    <sheet name="Manitowoc" sheetId="22" r:id="rId37"/>
    <sheet name="Marathon" sheetId="66" r:id="rId38"/>
    <sheet name="Marinette" sheetId="38" r:id="rId39"/>
    <sheet name="Marquette" sheetId="46" r:id="rId40"/>
    <sheet name="Menominee" sheetId="8" r:id="rId41"/>
    <sheet name="Milwaukee" sheetId="73" r:id="rId42"/>
    <sheet name="Monroe" sheetId="26" r:id="rId43"/>
    <sheet name="Oconto" sheetId="42" r:id="rId44"/>
    <sheet name="Oneida" sheetId="67" r:id="rId45"/>
    <sheet name="Outagamie" sheetId="33" r:id="rId46"/>
    <sheet name="Ozaukee" sheetId="37" r:id="rId47"/>
    <sheet name="Pepin" sheetId="34" r:id="rId48"/>
    <sheet name="Pierce" sheetId="54" r:id="rId49"/>
    <sheet name="Polk" sheetId="51" r:id="rId50"/>
    <sheet name="Portage" sheetId="40" r:id="rId51"/>
    <sheet name="Price" sheetId="5" r:id="rId52"/>
    <sheet name="Racine" sheetId="27" r:id="rId53"/>
    <sheet name="Richland" sheetId="35" r:id="rId54"/>
    <sheet name="Rock" sheetId="74" r:id="rId55"/>
    <sheet name="Rusk" sheetId="79" r:id="rId56"/>
    <sheet name="Sauk" sheetId="12" r:id="rId57"/>
    <sheet name="Sawyer" sheetId="20" r:id="rId58"/>
    <sheet name="Shawano" sheetId="43" r:id="rId59"/>
    <sheet name="Sheboygan" sheetId="3" r:id="rId60"/>
    <sheet name="St. Croix" sheetId="29" r:id="rId61"/>
    <sheet name="Taylor" sheetId="13" r:id="rId62"/>
    <sheet name="Trempealeau" sheetId="63" r:id="rId63"/>
    <sheet name="Vilas" sheetId="69" r:id="rId64"/>
    <sheet name="Vernon" sheetId="70" r:id="rId65"/>
    <sheet name="Walworth" sheetId="53" r:id="rId66"/>
    <sheet name="Washburn" sheetId="55" r:id="rId67"/>
    <sheet name="Washington" sheetId="41" r:id="rId68"/>
    <sheet name="Waukesha" sheetId="45" r:id="rId69"/>
    <sheet name="Waupaca" sheetId="31" r:id="rId70"/>
    <sheet name="Waushara" sheetId="21" r:id="rId71"/>
    <sheet name="Winnebago" sheetId="59" r:id="rId72"/>
    <sheet name="Wood" sheetId="16" r:id="rId73"/>
  </sheets>
  <definedNames>
    <definedName name="_xlnm._FilterDatabase" localSheetId="0" hidden="1">'2020 Recount Estimates'!$A$7:$E$79</definedName>
    <definedName name="_xlnm.Print_Area" localSheetId="13">Dane!$A$1:$J$75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2" i="1" l="1"/>
  <c r="E25" i="1"/>
  <c r="Q31" i="80"/>
  <c r="Q30" i="80"/>
  <c r="Q29" i="80"/>
  <c r="Q28" i="80"/>
  <c r="Q27" i="80"/>
  <c r="Q26" i="80"/>
  <c r="Q25" i="80"/>
  <c r="Q24" i="80"/>
  <c r="Q23" i="80"/>
  <c r="Q22" i="80"/>
  <c r="Q21" i="80"/>
  <c r="Q20" i="80"/>
  <c r="Q32" i="80" s="1"/>
  <c r="E62" i="1" l="1"/>
  <c r="Q53" i="79"/>
  <c r="Q52" i="79"/>
  <c r="Q51" i="79"/>
  <c r="Q50" i="79"/>
  <c r="Q49" i="79"/>
  <c r="Q48" i="79"/>
  <c r="Q47" i="79"/>
  <c r="Q46" i="79"/>
  <c r="Q45" i="79"/>
  <c r="Q44" i="79"/>
  <c r="Q43" i="79"/>
  <c r="Q42" i="79"/>
  <c r="Q41" i="79"/>
  <c r="Q40" i="79"/>
  <c r="Q39" i="79"/>
  <c r="Q38" i="79"/>
  <c r="Q37" i="79"/>
  <c r="Q36" i="79"/>
  <c r="Q35" i="79"/>
  <c r="Q34" i="79"/>
  <c r="Q33" i="79"/>
  <c r="Q32" i="79"/>
  <c r="Q31" i="79"/>
  <c r="Q30" i="79"/>
  <c r="Q29" i="79"/>
  <c r="Q28" i="79"/>
  <c r="Q27" i="79"/>
  <c r="Q26" i="79"/>
  <c r="Q25" i="79"/>
  <c r="Q24" i="79"/>
  <c r="Q23" i="79"/>
  <c r="Q22" i="79"/>
  <c r="Q21" i="79"/>
  <c r="Q20" i="79"/>
  <c r="Q54" i="79" s="1"/>
  <c r="E61" i="1" l="1"/>
  <c r="E48" i="1"/>
  <c r="E42" i="1"/>
  <c r="E30" i="1"/>
  <c r="E20" i="1"/>
  <c r="F51" i="78"/>
  <c r="F53" i="78" s="1"/>
  <c r="F48" i="78"/>
  <c r="F47" i="78"/>
  <c r="F44" i="78"/>
  <c r="F38" i="78"/>
  <c r="F37" i="78"/>
  <c r="F36" i="78"/>
  <c r="F35" i="78"/>
  <c r="F34" i="78"/>
  <c r="F39" i="78" s="1"/>
  <c r="D31" i="78"/>
  <c r="D30" i="78"/>
  <c r="D29" i="78"/>
  <c r="E29" i="78" s="1"/>
  <c r="F29" i="78" s="1"/>
  <c r="E28" i="78"/>
  <c r="F28" i="78" s="1"/>
  <c r="D28" i="78"/>
  <c r="D27" i="78"/>
  <c r="B26" i="78"/>
  <c r="D26" i="78" s="1"/>
  <c r="B25" i="78"/>
  <c r="D25" i="78" s="1"/>
  <c r="B24" i="78"/>
  <c r="D24" i="78" s="1"/>
  <c r="B23" i="78"/>
  <c r="D23" i="78" s="1"/>
  <c r="B22" i="78"/>
  <c r="D22" i="78" s="1"/>
  <c r="D21" i="78"/>
  <c r="F21" i="78" s="1"/>
  <c r="F18" i="78"/>
  <c r="B9" i="78"/>
  <c r="D9" i="78" s="1"/>
  <c r="E7" i="78"/>
  <c r="D6" i="78"/>
  <c r="F6" i="78" s="1"/>
  <c r="B5" i="78"/>
  <c r="D5" i="78" s="1"/>
  <c r="E22" i="78" l="1"/>
  <c r="F22" i="78" s="1"/>
  <c r="F26" i="78"/>
  <c r="E26" i="78"/>
  <c r="E9" i="78"/>
  <c r="F9" i="78"/>
  <c r="F23" i="78"/>
  <c r="E23" i="78"/>
  <c r="F27" i="78"/>
  <c r="F5" i="78"/>
  <c r="F7" i="78" s="1"/>
  <c r="D7" i="78"/>
  <c r="E24" i="78"/>
  <c r="F24" i="78" s="1"/>
  <c r="F31" i="78"/>
  <c r="E25" i="78"/>
  <c r="F25" i="78" s="1"/>
  <c r="E27" i="78"/>
  <c r="E31" i="78"/>
  <c r="E30" i="78"/>
  <c r="F30" i="78" s="1"/>
  <c r="F32" i="78" l="1"/>
  <c r="F62" i="78" s="1"/>
  <c r="Q31" i="77" l="1"/>
  <c r="Q30" i="77"/>
  <c r="Q29" i="77"/>
  <c r="Q28" i="77"/>
  <c r="Q27" i="77"/>
  <c r="Q26" i="77"/>
  <c r="Q25" i="77"/>
  <c r="Q24" i="77"/>
  <c r="Q23" i="77"/>
  <c r="Q22" i="77"/>
  <c r="Q21" i="77"/>
  <c r="Q20" i="77"/>
  <c r="Q32" i="77" s="1"/>
  <c r="Q31" i="75" l="1"/>
  <c r="Q30" i="75"/>
  <c r="Q29" i="75"/>
  <c r="Q28" i="75"/>
  <c r="Q27" i="75"/>
  <c r="Q26" i="75"/>
  <c r="Q25" i="75"/>
  <c r="Q24" i="75"/>
  <c r="Q23" i="75"/>
  <c r="Q22" i="75"/>
  <c r="Q21" i="75"/>
  <c r="Q20" i="75"/>
  <c r="Q32" i="75" s="1"/>
  <c r="Q32" i="74" l="1"/>
  <c r="Q31" i="74"/>
  <c r="Q30" i="74"/>
  <c r="Q29" i="74"/>
  <c r="Q28" i="74"/>
  <c r="Q27" i="74"/>
  <c r="Q26" i="74"/>
  <c r="Q25" i="74"/>
  <c r="Q24" i="74"/>
  <c r="Q23" i="74"/>
  <c r="Q22" i="74"/>
  <c r="Q21" i="74"/>
  <c r="Q20" i="74"/>
  <c r="O40" i="73" l="1"/>
  <c r="N40" i="73"/>
  <c r="L40" i="73"/>
  <c r="K40" i="73"/>
  <c r="J40" i="73"/>
  <c r="I40" i="73"/>
  <c r="H40" i="73"/>
  <c r="F40" i="73"/>
  <c r="E40" i="73"/>
  <c r="D40" i="73"/>
  <c r="C40" i="73"/>
  <c r="R39" i="73"/>
  <c r="R38" i="73"/>
  <c r="R37" i="73"/>
  <c r="R36" i="73"/>
  <c r="R35" i="73"/>
  <c r="R34" i="73"/>
  <c r="R33" i="73"/>
  <c r="R32" i="73"/>
  <c r="R31" i="73"/>
  <c r="R30" i="73"/>
  <c r="R29" i="73"/>
  <c r="R28" i="73"/>
  <c r="R27" i="73"/>
  <c r="R26" i="73"/>
  <c r="R25" i="73"/>
  <c r="R24" i="73"/>
  <c r="R23" i="73"/>
  <c r="R22" i="73"/>
  <c r="R21" i="73"/>
  <c r="R20" i="73"/>
  <c r="R40" i="73" s="1"/>
  <c r="E37" i="1" l="1"/>
  <c r="N32" i="72"/>
  <c r="M32" i="72"/>
  <c r="L32" i="72"/>
  <c r="K32" i="72"/>
  <c r="I32" i="72"/>
  <c r="H32" i="72"/>
  <c r="G32" i="72"/>
  <c r="E32" i="72"/>
  <c r="D32" i="72"/>
  <c r="C32" i="72"/>
  <c r="B32" i="72"/>
  <c r="Q31" i="72"/>
  <c r="Q30" i="72"/>
  <c r="Q29" i="72"/>
  <c r="Q28" i="72"/>
  <c r="Q27" i="72"/>
  <c r="Q26" i="72"/>
  <c r="Q25" i="72"/>
  <c r="Q24" i="72"/>
  <c r="Q23" i="72"/>
  <c r="Q22" i="72"/>
  <c r="Q21" i="72"/>
  <c r="Q20" i="72"/>
  <c r="Q32" i="72" s="1"/>
  <c r="C32" i="71" l="1"/>
  <c r="D32" i="71"/>
  <c r="E32" i="71"/>
  <c r="F32" i="71"/>
  <c r="G32" i="71"/>
  <c r="H32" i="71"/>
  <c r="I32" i="71"/>
  <c r="J32" i="71"/>
  <c r="K32" i="71"/>
  <c r="L32" i="71"/>
  <c r="M32" i="71"/>
  <c r="N32" i="71"/>
  <c r="O32" i="71"/>
  <c r="B32" i="71"/>
  <c r="E40" i="1"/>
  <c r="Q31" i="71"/>
  <c r="Q30" i="71"/>
  <c r="Q29" i="71"/>
  <c r="Q28" i="71"/>
  <c r="Q27" i="71"/>
  <c r="Q26" i="71"/>
  <c r="Q25" i="71"/>
  <c r="Q24" i="71"/>
  <c r="Q23" i="71"/>
  <c r="Q22" i="71"/>
  <c r="Q21" i="71"/>
  <c r="Q20" i="71"/>
  <c r="Q32" i="71" s="1"/>
  <c r="C32" i="69" l="1"/>
  <c r="D32" i="69"/>
  <c r="E32" i="69"/>
  <c r="F32" i="69"/>
  <c r="G32" i="69"/>
  <c r="H32" i="69"/>
  <c r="I32" i="69"/>
  <c r="J32" i="69"/>
  <c r="K32" i="69"/>
  <c r="L32" i="69"/>
  <c r="M32" i="69"/>
  <c r="N32" i="69"/>
  <c r="O32" i="69"/>
  <c r="B32" i="69"/>
  <c r="E71" i="1"/>
  <c r="Q31" i="69"/>
  <c r="Q30" i="69"/>
  <c r="Q29" i="69"/>
  <c r="Q28" i="69"/>
  <c r="Q27" i="69"/>
  <c r="Q26" i="69"/>
  <c r="Q25" i="69"/>
  <c r="Q24" i="69"/>
  <c r="Q23" i="69"/>
  <c r="Q22" i="69"/>
  <c r="Q21" i="69"/>
  <c r="Q20" i="69"/>
  <c r="Q32" i="69" s="1"/>
  <c r="E14" i="1" l="1"/>
  <c r="M45" i="68"/>
  <c r="K45" i="68"/>
  <c r="J45" i="68"/>
  <c r="E45" i="68"/>
  <c r="D45" i="68"/>
  <c r="C45" i="68"/>
  <c r="B45" i="68"/>
  <c r="Q44" i="68"/>
  <c r="Q43" i="68"/>
  <c r="Q42" i="68"/>
  <c r="Q41" i="68"/>
  <c r="Q40" i="68"/>
  <c r="Q39" i="68"/>
  <c r="Q38" i="68"/>
  <c r="Q37" i="68"/>
  <c r="Q36" i="68"/>
  <c r="Q35" i="68"/>
  <c r="Q34" i="68"/>
  <c r="Q33" i="68"/>
  <c r="Q32" i="68"/>
  <c r="Q31" i="68"/>
  <c r="Q30" i="68"/>
  <c r="Q29" i="68"/>
  <c r="Q28" i="68"/>
  <c r="Q27" i="68"/>
  <c r="Q26" i="68"/>
  <c r="Q25" i="68"/>
  <c r="Q24" i="68"/>
  <c r="Q23" i="68"/>
  <c r="Q22" i="68"/>
  <c r="Q21" i="68"/>
  <c r="Q20" i="68"/>
  <c r="Q45" i="68" s="1"/>
  <c r="C32" i="67" l="1"/>
  <c r="D32" i="67"/>
  <c r="E32" i="67"/>
  <c r="F32" i="67"/>
  <c r="G32" i="67"/>
  <c r="H32" i="67"/>
  <c r="I32" i="67"/>
  <c r="J32" i="67"/>
  <c r="K32" i="67"/>
  <c r="L32" i="67"/>
  <c r="M32" i="67"/>
  <c r="N32" i="67"/>
  <c r="O32" i="67"/>
  <c r="B32" i="67"/>
  <c r="E51" i="1"/>
  <c r="Q31" i="67"/>
  <c r="Q30" i="67"/>
  <c r="Q29" i="67"/>
  <c r="Q28" i="67"/>
  <c r="Q27" i="67"/>
  <c r="Q26" i="67"/>
  <c r="Q25" i="67"/>
  <c r="Q24" i="67"/>
  <c r="Q23" i="67"/>
  <c r="Q22" i="67"/>
  <c r="Q21" i="67"/>
  <c r="Q20" i="67"/>
  <c r="Q32" i="67" s="1"/>
  <c r="C83" i="66" l="1"/>
  <c r="D83" i="66"/>
  <c r="E83" i="66"/>
  <c r="F83" i="66"/>
  <c r="G83" i="66"/>
  <c r="H83" i="66"/>
  <c r="I83" i="66"/>
  <c r="J83" i="66"/>
  <c r="K83" i="66"/>
  <c r="L83" i="66"/>
  <c r="M83" i="66"/>
  <c r="N83" i="66"/>
  <c r="O83" i="66"/>
  <c r="B83" i="66"/>
  <c r="E44" i="1"/>
  <c r="Q82" i="66"/>
  <c r="Q81" i="66"/>
  <c r="Q80" i="66"/>
  <c r="Q79" i="66"/>
  <c r="Q78" i="66"/>
  <c r="Q77" i="66"/>
  <c r="Q76" i="66"/>
  <c r="Q75" i="66"/>
  <c r="Q74" i="66"/>
  <c r="Q73" i="66"/>
  <c r="Q72" i="66"/>
  <c r="Q71" i="66"/>
  <c r="Q70" i="66"/>
  <c r="Q69" i="66"/>
  <c r="Q68" i="66"/>
  <c r="Q67" i="66"/>
  <c r="Q66" i="66"/>
  <c r="Q65" i="66"/>
  <c r="Q64" i="66"/>
  <c r="Q63" i="66"/>
  <c r="Q62" i="66"/>
  <c r="Q61" i="66"/>
  <c r="Q60" i="66"/>
  <c r="Q59" i="66"/>
  <c r="Q58" i="66"/>
  <c r="Q57" i="66"/>
  <c r="Q56" i="66"/>
  <c r="Q55" i="66"/>
  <c r="Q54" i="66"/>
  <c r="Q53" i="66"/>
  <c r="Q52" i="66"/>
  <c r="Q51" i="66"/>
  <c r="Q50" i="66"/>
  <c r="Q49" i="66"/>
  <c r="Q48" i="66"/>
  <c r="Q47" i="66"/>
  <c r="Q46" i="66"/>
  <c r="Q45" i="66"/>
  <c r="Q44" i="66"/>
  <c r="Q43" i="66"/>
  <c r="Q42" i="66"/>
  <c r="Q41" i="66"/>
  <c r="Q40" i="66"/>
  <c r="Q39" i="66"/>
  <c r="Q38" i="66"/>
  <c r="Q37" i="66"/>
  <c r="Q36" i="66"/>
  <c r="Q35" i="66"/>
  <c r="Q34" i="66"/>
  <c r="Q33" i="66"/>
  <c r="Q32" i="66"/>
  <c r="Q31" i="66"/>
  <c r="Q30" i="66"/>
  <c r="Q29" i="66"/>
  <c r="Q28" i="66"/>
  <c r="Q27" i="66"/>
  <c r="Q26" i="66"/>
  <c r="Q25" i="66"/>
  <c r="Q24" i="66"/>
  <c r="Q23" i="66"/>
  <c r="Q83" i="66" s="1"/>
  <c r="Q22" i="66"/>
  <c r="Q21" i="66"/>
  <c r="E15" i="1" l="1"/>
  <c r="Q31" i="64"/>
  <c r="Q30" i="64"/>
  <c r="Q29" i="64"/>
  <c r="Q28" i="64"/>
  <c r="Q27" i="64"/>
  <c r="Q26" i="64"/>
  <c r="Q25" i="64"/>
  <c r="Q24" i="64"/>
  <c r="Q23" i="64"/>
  <c r="Q22" i="64"/>
  <c r="Q21" i="64"/>
  <c r="Q20" i="64"/>
  <c r="Q32" i="64" s="1"/>
  <c r="E36" i="1" l="1"/>
  <c r="C32" i="62"/>
  <c r="D32" i="62"/>
  <c r="E32" i="62"/>
  <c r="F32" i="62"/>
  <c r="G32" i="62"/>
  <c r="H32" i="62"/>
  <c r="I32" i="62"/>
  <c r="J32" i="62"/>
  <c r="K32" i="62"/>
  <c r="L32" i="62"/>
  <c r="M32" i="62"/>
  <c r="N32" i="62"/>
  <c r="O32" i="62"/>
  <c r="B32" i="62"/>
  <c r="Q31" i="62"/>
  <c r="Q30" i="62"/>
  <c r="Q29" i="62"/>
  <c r="Q28" i="62"/>
  <c r="Q27" i="62"/>
  <c r="Q26" i="62"/>
  <c r="Q25" i="62"/>
  <c r="Q24" i="62"/>
  <c r="Q23" i="62"/>
  <c r="Q22" i="62"/>
  <c r="Q21" i="62"/>
  <c r="Q20" i="62"/>
  <c r="Q32" i="62" s="1"/>
  <c r="E73" i="1" l="1"/>
  <c r="C32" i="53"/>
  <c r="D32" i="53"/>
  <c r="E32" i="53"/>
  <c r="F32" i="53"/>
  <c r="G32" i="53"/>
  <c r="H32" i="53"/>
  <c r="I32" i="53"/>
  <c r="J32" i="53"/>
  <c r="K32" i="53"/>
  <c r="L32" i="53"/>
  <c r="M32" i="53"/>
  <c r="N32" i="53"/>
  <c r="O32" i="53"/>
  <c r="B32" i="53"/>
  <c r="E72" i="1"/>
  <c r="C32" i="40"/>
  <c r="D32" i="40"/>
  <c r="E32" i="40"/>
  <c r="F32" i="40"/>
  <c r="G32" i="40"/>
  <c r="H32" i="40"/>
  <c r="I32" i="40"/>
  <c r="J32" i="40"/>
  <c r="K32" i="40"/>
  <c r="L32" i="40"/>
  <c r="M32" i="40"/>
  <c r="N32" i="40"/>
  <c r="O32" i="40"/>
  <c r="B32" i="40"/>
  <c r="E57" i="1"/>
  <c r="C33" i="51"/>
  <c r="D33" i="51"/>
  <c r="E33" i="51"/>
  <c r="F33" i="51"/>
  <c r="G33" i="51"/>
  <c r="H33" i="51"/>
  <c r="I33" i="51"/>
  <c r="J33" i="51"/>
  <c r="K33" i="51"/>
  <c r="L33" i="51"/>
  <c r="M33" i="51"/>
  <c r="N33" i="51"/>
  <c r="O33" i="51"/>
  <c r="B33" i="51"/>
  <c r="E56" i="1"/>
  <c r="C32" i="37"/>
  <c r="D32" i="37"/>
  <c r="E32" i="37"/>
  <c r="F32" i="37"/>
  <c r="G32" i="37"/>
  <c r="H32" i="37"/>
  <c r="I32" i="37"/>
  <c r="J32" i="37"/>
  <c r="K32" i="37"/>
  <c r="L32" i="37"/>
  <c r="M32" i="37"/>
  <c r="N32" i="37"/>
  <c r="O32" i="37"/>
  <c r="B32" i="37"/>
  <c r="E53" i="1"/>
  <c r="E52" i="1"/>
  <c r="C32" i="42"/>
  <c r="D32" i="42"/>
  <c r="E32" i="42"/>
  <c r="F32" i="42"/>
  <c r="G32" i="42"/>
  <c r="H32" i="42"/>
  <c r="I32" i="42"/>
  <c r="J32" i="42"/>
  <c r="K32" i="42"/>
  <c r="L32" i="42"/>
  <c r="M32" i="42"/>
  <c r="N32" i="42"/>
  <c r="O32" i="42"/>
  <c r="B32" i="42"/>
  <c r="E50" i="1"/>
  <c r="C32" i="46"/>
  <c r="D32" i="46"/>
  <c r="E32" i="46"/>
  <c r="F32" i="46"/>
  <c r="G32" i="46"/>
  <c r="H32" i="46"/>
  <c r="I32" i="46"/>
  <c r="J32" i="46"/>
  <c r="K32" i="46"/>
  <c r="L32" i="46"/>
  <c r="M32" i="46"/>
  <c r="N32" i="46"/>
  <c r="O32" i="46"/>
  <c r="B32" i="46"/>
  <c r="E46" i="1"/>
  <c r="C32" i="38"/>
  <c r="D32" i="38"/>
  <c r="E32" i="38"/>
  <c r="F32" i="38"/>
  <c r="G32" i="38"/>
  <c r="H32" i="38"/>
  <c r="I32" i="38"/>
  <c r="J32" i="38"/>
  <c r="K32" i="38"/>
  <c r="L32" i="38"/>
  <c r="M32" i="38"/>
  <c r="N32" i="38"/>
  <c r="O32" i="38"/>
  <c r="B32" i="38"/>
  <c r="E45" i="1"/>
  <c r="C49" i="57"/>
  <c r="D49" i="57"/>
  <c r="E49" i="57"/>
  <c r="F49" i="57"/>
  <c r="G49" i="57"/>
  <c r="H49" i="57"/>
  <c r="I49" i="57"/>
  <c r="J49" i="57"/>
  <c r="K49" i="57"/>
  <c r="L49" i="57"/>
  <c r="M49" i="57"/>
  <c r="N49" i="57"/>
  <c r="O49" i="57"/>
  <c r="B49" i="57"/>
  <c r="E32" i="1"/>
  <c r="E29" i="1"/>
  <c r="C32" i="36"/>
  <c r="D32" i="36"/>
  <c r="E32" i="36"/>
  <c r="F32" i="36"/>
  <c r="G32" i="36"/>
  <c r="H32" i="36"/>
  <c r="I32" i="36"/>
  <c r="J32" i="36"/>
  <c r="K32" i="36"/>
  <c r="L32" i="36"/>
  <c r="M32" i="36"/>
  <c r="N32" i="36"/>
  <c r="O32" i="36"/>
  <c r="B32" i="36"/>
  <c r="E27" i="1"/>
  <c r="C32" i="50"/>
  <c r="D32" i="50"/>
  <c r="E32" i="50"/>
  <c r="F32" i="50"/>
  <c r="G32" i="50"/>
  <c r="H32" i="50"/>
  <c r="I32" i="50"/>
  <c r="J32" i="50"/>
  <c r="K32" i="50"/>
  <c r="L32" i="50"/>
  <c r="M32" i="50"/>
  <c r="N32" i="50"/>
  <c r="O32" i="50"/>
  <c r="B32" i="50"/>
  <c r="E21" i="1"/>
  <c r="Q57" i="49"/>
  <c r="E55" i="49"/>
  <c r="J55" i="49"/>
  <c r="N55" i="49"/>
  <c r="N57" i="49"/>
  <c r="Q55" i="49"/>
  <c r="D57" i="49"/>
  <c r="E57" i="49"/>
  <c r="F57" i="49"/>
  <c r="I57" i="49"/>
  <c r="J57" i="49"/>
  <c r="M57" i="49"/>
  <c r="C57" i="49"/>
  <c r="G57" i="49"/>
  <c r="H57" i="49"/>
  <c r="K57" i="49"/>
  <c r="L57" i="49"/>
  <c r="B57" i="49"/>
  <c r="E17" i="1"/>
  <c r="C32" i="39"/>
  <c r="D32" i="39"/>
  <c r="E32" i="39"/>
  <c r="F32" i="39"/>
  <c r="G32" i="39"/>
  <c r="H32" i="39"/>
  <c r="I32" i="39"/>
  <c r="J32" i="39"/>
  <c r="K32" i="39"/>
  <c r="L32" i="39"/>
  <c r="M32" i="39"/>
  <c r="N32" i="39"/>
  <c r="O32" i="39"/>
  <c r="B32" i="39"/>
  <c r="E16" i="1"/>
  <c r="C32" i="52"/>
  <c r="D32" i="52"/>
  <c r="E32" i="52"/>
  <c r="F32" i="52"/>
  <c r="G32" i="52"/>
  <c r="H32" i="52"/>
  <c r="I32" i="52"/>
  <c r="J32" i="52"/>
  <c r="K32" i="52"/>
  <c r="L32" i="52"/>
  <c r="M32" i="52"/>
  <c r="N32" i="52"/>
  <c r="O32" i="52"/>
  <c r="B32" i="52"/>
  <c r="E12" i="1"/>
  <c r="E10" i="1"/>
  <c r="C55" i="47"/>
  <c r="D55" i="47"/>
  <c r="E55" i="47"/>
  <c r="F55" i="47"/>
  <c r="G55" i="47"/>
  <c r="H55" i="47"/>
  <c r="I55" i="47"/>
  <c r="J55" i="47"/>
  <c r="K55" i="47"/>
  <c r="L55" i="47"/>
  <c r="M55" i="47"/>
  <c r="N55" i="47"/>
  <c r="O55" i="47"/>
  <c r="B55" i="47"/>
  <c r="E9" i="1"/>
  <c r="E18" i="1" l="1"/>
  <c r="Q45" i="61" l="1"/>
  <c r="Q43" i="61"/>
  <c r="Q42" i="61"/>
  <c r="Q41" i="61"/>
  <c r="Q40" i="61"/>
  <c r="Q39" i="61"/>
  <c r="Q38" i="61"/>
  <c r="Q37" i="61"/>
  <c r="Q36" i="61"/>
  <c r="Q35" i="61"/>
  <c r="Q34" i="61"/>
  <c r="Q33" i="61"/>
  <c r="Q32" i="61"/>
  <c r="Q31" i="61"/>
  <c r="Q30" i="61"/>
  <c r="Q29" i="61"/>
  <c r="Q28" i="61"/>
  <c r="Q27" i="61"/>
  <c r="Q26" i="61"/>
  <c r="Q25" i="61"/>
  <c r="Q24" i="61"/>
  <c r="Q23" i="61"/>
  <c r="Q22" i="61"/>
  <c r="Q21" i="61"/>
  <c r="Q20" i="61"/>
  <c r="Q46" i="61" s="1"/>
  <c r="O32" i="60" l="1"/>
  <c r="N32" i="60"/>
  <c r="M32" i="60"/>
  <c r="L32" i="60"/>
  <c r="K32" i="60"/>
  <c r="J32" i="60"/>
  <c r="I32" i="60"/>
  <c r="H32" i="60"/>
  <c r="G32" i="60"/>
  <c r="E32" i="60"/>
  <c r="D32" i="60"/>
  <c r="C32" i="60"/>
  <c r="B32" i="60"/>
  <c r="Q31" i="60"/>
  <c r="Q30" i="60"/>
  <c r="Q29" i="60"/>
  <c r="Q28" i="60"/>
  <c r="Q27" i="60"/>
  <c r="Q26" i="60"/>
  <c r="Q25" i="60"/>
  <c r="Q24" i="60"/>
  <c r="Q23" i="60"/>
  <c r="Q22" i="60"/>
  <c r="Q21" i="60"/>
  <c r="Q20" i="60"/>
  <c r="Q32" i="60" s="1"/>
  <c r="Q48" i="57" l="1"/>
  <c r="Q47" i="57"/>
  <c r="Q46" i="57"/>
  <c r="Q45" i="57"/>
  <c r="Q44" i="57"/>
  <c r="Q43" i="57"/>
  <c r="Q42" i="57"/>
  <c r="Q41" i="57"/>
  <c r="Q40" i="57"/>
  <c r="Q39" i="57"/>
  <c r="Q38" i="57"/>
  <c r="Q37" i="57"/>
  <c r="Q36" i="57"/>
  <c r="Q35" i="57"/>
  <c r="Q34" i="57"/>
  <c r="Q33" i="57"/>
  <c r="Q32" i="57"/>
  <c r="Q31" i="57"/>
  <c r="Q30" i="57"/>
  <c r="Q29" i="57"/>
  <c r="Q28" i="57"/>
  <c r="Q27" i="57"/>
  <c r="Q26" i="57"/>
  <c r="Q25" i="57"/>
  <c r="Q24" i="57"/>
  <c r="Q23" i="57"/>
  <c r="Q22" i="57"/>
  <c r="Q21" i="57"/>
  <c r="Q20" i="57"/>
  <c r="Q49" i="57" s="1"/>
  <c r="Q31" i="55" l="1"/>
  <c r="Q30" i="55"/>
  <c r="Q29" i="55"/>
  <c r="Q28" i="55"/>
  <c r="Q27" i="55"/>
  <c r="Q26" i="55"/>
  <c r="Q25" i="55"/>
  <c r="Q24" i="55"/>
  <c r="Q23" i="55"/>
  <c r="Q22" i="55"/>
  <c r="Q21" i="55"/>
  <c r="Q20" i="55"/>
  <c r="Q32" i="55" s="1"/>
  <c r="Q31" i="53" l="1"/>
  <c r="Q30" i="53"/>
  <c r="Q29" i="53"/>
  <c r="Q28" i="53"/>
  <c r="Q27" i="53"/>
  <c r="Q26" i="53"/>
  <c r="Q25" i="53"/>
  <c r="Q24" i="53"/>
  <c r="Q23" i="53"/>
  <c r="Q22" i="53"/>
  <c r="Q21" i="53"/>
  <c r="Q20" i="53"/>
  <c r="Q32" i="53" s="1"/>
  <c r="Q31" i="52" l="1"/>
  <c r="Q30" i="52"/>
  <c r="Q29" i="52"/>
  <c r="Q28" i="52"/>
  <c r="Q27" i="52"/>
  <c r="Q26" i="52"/>
  <c r="Q25" i="52"/>
  <c r="Q24" i="52"/>
  <c r="Q23" i="52"/>
  <c r="Q22" i="52"/>
  <c r="Q21" i="52"/>
  <c r="Q20" i="52"/>
  <c r="Q32" i="52" s="1"/>
  <c r="Q31" i="51" l="1"/>
  <c r="Q30" i="51"/>
  <c r="Q29" i="51"/>
  <c r="Q28" i="51"/>
  <c r="Q27" i="51"/>
  <c r="Q26" i="51"/>
  <c r="Q25" i="51"/>
  <c r="Q24" i="51"/>
  <c r="Q23" i="51"/>
  <c r="Q22" i="51"/>
  <c r="Q21" i="51"/>
  <c r="Q20" i="51"/>
  <c r="Q33" i="51" s="1"/>
  <c r="D75" i="50" l="1"/>
  <c r="E65" i="50"/>
  <c r="E63" i="50"/>
  <c r="E61" i="50"/>
  <c r="Q31" i="50"/>
  <c r="Q30" i="50"/>
  <c r="Q29" i="50"/>
  <c r="Q28" i="50"/>
  <c r="Q27" i="50"/>
  <c r="Q26" i="50"/>
  <c r="Q25" i="50"/>
  <c r="Q24" i="50"/>
  <c r="Q23" i="50"/>
  <c r="Q22" i="50"/>
  <c r="Q21" i="50"/>
  <c r="Q20" i="50"/>
  <c r="Q32" i="50" s="1"/>
  <c r="Q56" i="49" l="1"/>
  <c r="Q54" i="49"/>
  <c r="Q53" i="49"/>
  <c r="Q52" i="49"/>
  <c r="Q51" i="49"/>
  <c r="Q49" i="49"/>
  <c r="Q48" i="49"/>
  <c r="Q47" i="49"/>
  <c r="Q46" i="49"/>
  <c r="Q44" i="49"/>
  <c r="Q43" i="49"/>
  <c r="Q42" i="49"/>
  <c r="Q40" i="49"/>
  <c r="Q39" i="49"/>
  <c r="Q36" i="49"/>
  <c r="Q35" i="49"/>
  <c r="Q34" i="49"/>
  <c r="Q33" i="49"/>
  <c r="Q31" i="49"/>
  <c r="Q28" i="49"/>
  <c r="Q27" i="49"/>
  <c r="Q26" i="49"/>
  <c r="Q25" i="49"/>
  <c r="Q23" i="49"/>
  <c r="Q22" i="49"/>
  <c r="Q21" i="49"/>
  <c r="Q20" i="49"/>
  <c r="Q54" i="47" l="1"/>
  <c r="Q53" i="47"/>
  <c r="Q52" i="47"/>
  <c r="Q51" i="47"/>
  <c r="Q50" i="47"/>
  <c r="Q49" i="47"/>
  <c r="Q48" i="47"/>
  <c r="Q47" i="47"/>
  <c r="Q46" i="47"/>
  <c r="Q45" i="47"/>
  <c r="Q44" i="47"/>
  <c r="Q43" i="47"/>
  <c r="Q42" i="47"/>
  <c r="Q41" i="47"/>
  <c r="Q40" i="47"/>
  <c r="Q39" i="47"/>
  <c r="Q38" i="47"/>
  <c r="Q37" i="47"/>
  <c r="Q36" i="47"/>
  <c r="Q35" i="47"/>
  <c r="Q34" i="47"/>
  <c r="Q33" i="47"/>
  <c r="Q32" i="47"/>
  <c r="Q31" i="47"/>
  <c r="Q30" i="47"/>
  <c r="Q29" i="47"/>
  <c r="Q28" i="47"/>
  <c r="Q27" i="47"/>
  <c r="Q26" i="47"/>
  <c r="Q25" i="47"/>
  <c r="Q24" i="47"/>
  <c r="Q23" i="47"/>
  <c r="Q22" i="47"/>
  <c r="Q21" i="47"/>
  <c r="Q20" i="47"/>
  <c r="Q19" i="47"/>
  <c r="Q18" i="47"/>
  <c r="Q55" i="47" s="1"/>
  <c r="M31" i="46" l="1"/>
  <c r="D31" i="46"/>
  <c r="B31" i="46"/>
  <c r="Q31" i="46" s="1"/>
  <c r="Q30" i="46"/>
  <c r="Q29" i="46"/>
  <c r="Q28" i="46"/>
  <c r="Q27" i="46"/>
  <c r="Q26" i="46"/>
  <c r="Q25" i="46"/>
  <c r="Q24" i="46"/>
  <c r="Q23" i="46"/>
  <c r="Q22" i="46"/>
  <c r="Q21" i="46"/>
  <c r="E20" i="46"/>
  <c r="Q20" i="46" s="1"/>
  <c r="Q32" i="46" s="1"/>
  <c r="Q31" i="42" l="1"/>
  <c r="Q30" i="42"/>
  <c r="Q29" i="42"/>
  <c r="Q28" i="42"/>
  <c r="Q27" i="42"/>
  <c r="Q26" i="42"/>
  <c r="Q25" i="42"/>
  <c r="Q24" i="42"/>
  <c r="Q23" i="42"/>
  <c r="Q22" i="42"/>
  <c r="Q21" i="42"/>
  <c r="Q20" i="42"/>
  <c r="Q32" i="42" s="1"/>
  <c r="Q31" i="40" l="1"/>
  <c r="Q30" i="40"/>
  <c r="Q29" i="40"/>
  <c r="Q28" i="40"/>
  <c r="Q27" i="40"/>
  <c r="Q26" i="40"/>
  <c r="Q25" i="40"/>
  <c r="Q24" i="40"/>
  <c r="Q23" i="40"/>
  <c r="Q22" i="40"/>
  <c r="Q21" i="40"/>
  <c r="Q20" i="40"/>
  <c r="Q32" i="40" s="1"/>
  <c r="Q31" i="39" l="1"/>
  <c r="Q30" i="39"/>
  <c r="Q29" i="39"/>
  <c r="Q28" i="39"/>
  <c r="Q27" i="39"/>
  <c r="Q26" i="39"/>
  <c r="Q25" i="39"/>
  <c r="Q24" i="39"/>
  <c r="Q23" i="39"/>
  <c r="Q22" i="39"/>
  <c r="Q21" i="39"/>
  <c r="Q20" i="39"/>
  <c r="Q32" i="39" s="1"/>
  <c r="Q31" i="38" l="1"/>
  <c r="Q30" i="38"/>
  <c r="Q29" i="38"/>
  <c r="Q28" i="38"/>
  <c r="Q27" i="38"/>
  <c r="Q26" i="38"/>
  <c r="Q25" i="38"/>
  <c r="Q24" i="38"/>
  <c r="Q23" i="38"/>
  <c r="Q22" i="38"/>
  <c r="Q21" i="38"/>
  <c r="Q20" i="38"/>
  <c r="Q32" i="38" s="1"/>
  <c r="Q31" i="37" l="1"/>
  <c r="Q30" i="37"/>
  <c r="Q29" i="37"/>
  <c r="Q28" i="37"/>
  <c r="Q27" i="37"/>
  <c r="Q26" i="37"/>
  <c r="Q25" i="37"/>
  <c r="Q24" i="37"/>
  <c r="Q23" i="37"/>
  <c r="Q22" i="37"/>
  <c r="Q21" i="37"/>
  <c r="Q20" i="37"/>
  <c r="Q32" i="37" s="1"/>
  <c r="Q31" i="36" l="1"/>
  <c r="Q30" i="36"/>
  <c r="Q29" i="36"/>
  <c r="Q28" i="36"/>
  <c r="Q27" i="36"/>
  <c r="Q26" i="36"/>
  <c r="Q25" i="36"/>
  <c r="Q24" i="36"/>
  <c r="Q23" i="36"/>
  <c r="Q22" i="36"/>
  <c r="Q21" i="36"/>
  <c r="Q20" i="36"/>
  <c r="Q32" i="36" s="1"/>
  <c r="M32" i="33" l="1"/>
  <c r="L32" i="33"/>
  <c r="J32" i="33"/>
  <c r="I32" i="33"/>
  <c r="H32" i="33"/>
  <c r="G32" i="33"/>
  <c r="E32" i="33"/>
  <c r="D32" i="33"/>
  <c r="C32" i="33"/>
  <c r="B32" i="33"/>
  <c r="N31" i="33"/>
  <c r="N32" i="33" s="1"/>
  <c r="K31" i="33"/>
  <c r="K32" i="33" s="1"/>
  <c r="Q30" i="33"/>
  <c r="Q29" i="33"/>
  <c r="Q28" i="33"/>
  <c r="Q27" i="33"/>
  <c r="Q26" i="33"/>
  <c r="Q25" i="33"/>
  <c r="Q24" i="33"/>
  <c r="Q23" i="33"/>
  <c r="Q22" i="33"/>
  <c r="Q21" i="33"/>
  <c r="Q20" i="33"/>
  <c r="Q31" i="33" l="1"/>
  <c r="Q32" i="33" s="1"/>
  <c r="O32" i="32" l="1"/>
  <c r="N32" i="32"/>
  <c r="M32" i="32"/>
  <c r="L32" i="32"/>
  <c r="K32" i="32"/>
  <c r="J32" i="32"/>
  <c r="I32" i="32"/>
  <c r="H32" i="32"/>
  <c r="G32" i="32"/>
  <c r="F32" i="32"/>
  <c r="E32" i="32"/>
  <c r="D32" i="32"/>
  <c r="C32" i="32"/>
  <c r="B32" i="32"/>
  <c r="Q31" i="32"/>
  <c r="Q30" i="32"/>
  <c r="Q29" i="32"/>
  <c r="Q28" i="32"/>
  <c r="Q27" i="32"/>
  <c r="Q26" i="32"/>
  <c r="Q25" i="32"/>
  <c r="Q24" i="32"/>
  <c r="Q23" i="32"/>
  <c r="Q22" i="32"/>
  <c r="Q21" i="32"/>
  <c r="Q20" i="32"/>
  <c r="Q32" i="32" s="1"/>
  <c r="E76" i="1" l="1"/>
  <c r="C32" i="31"/>
  <c r="D32" i="31"/>
  <c r="E32" i="31"/>
  <c r="F32" i="31"/>
  <c r="G32" i="31"/>
  <c r="H32" i="31"/>
  <c r="I32" i="31"/>
  <c r="J32" i="31"/>
  <c r="K32" i="31"/>
  <c r="L32" i="31"/>
  <c r="M32" i="31"/>
  <c r="N32" i="31"/>
  <c r="O32" i="31"/>
  <c r="B32" i="31"/>
  <c r="Q31" i="31"/>
  <c r="Q30" i="31"/>
  <c r="Q29" i="31"/>
  <c r="Q28" i="31"/>
  <c r="Q27" i="31"/>
  <c r="Q26" i="31"/>
  <c r="Q25" i="31"/>
  <c r="Q24" i="31"/>
  <c r="Q23" i="31"/>
  <c r="Q22" i="31"/>
  <c r="Q21" i="31"/>
  <c r="Q20" i="31"/>
  <c r="Q32" i="31" s="1"/>
  <c r="E63" i="1" l="1"/>
  <c r="N31" i="29" l="1"/>
  <c r="M31" i="29"/>
  <c r="L31" i="29"/>
  <c r="K31" i="29"/>
  <c r="J31" i="29"/>
  <c r="I31" i="29"/>
  <c r="H31" i="29"/>
  <c r="G31" i="29"/>
  <c r="F31" i="29"/>
  <c r="E31" i="29"/>
  <c r="D31" i="29"/>
  <c r="C31" i="29"/>
  <c r="B31" i="29"/>
  <c r="Q30" i="29"/>
  <c r="Q29" i="29"/>
  <c r="Q28" i="29"/>
  <c r="Q27" i="29"/>
  <c r="Q26" i="29"/>
  <c r="Q25" i="29"/>
  <c r="Q24" i="29"/>
  <c r="Q23" i="29"/>
  <c r="Q22" i="29"/>
  <c r="Q21" i="29"/>
  <c r="Q20" i="29"/>
  <c r="Q19" i="29"/>
  <c r="Q31" i="29" s="1"/>
  <c r="C32" i="16" l="1"/>
  <c r="D32" i="16"/>
  <c r="E32" i="16"/>
  <c r="F32" i="16"/>
  <c r="G32" i="16"/>
  <c r="H32" i="16"/>
  <c r="I32" i="16"/>
  <c r="J32" i="16"/>
  <c r="K32" i="16"/>
  <c r="L32" i="16"/>
  <c r="M32" i="16"/>
  <c r="N32" i="16"/>
  <c r="O32" i="16"/>
  <c r="B32" i="16"/>
  <c r="C32" i="21"/>
  <c r="D32" i="21"/>
  <c r="E32" i="21"/>
  <c r="F32" i="21"/>
  <c r="G32" i="21"/>
  <c r="H32" i="21"/>
  <c r="I32" i="21"/>
  <c r="J32" i="21"/>
  <c r="K32" i="21"/>
  <c r="L32" i="21"/>
  <c r="M32" i="21"/>
  <c r="N32" i="21"/>
  <c r="O32" i="21"/>
  <c r="B32" i="21"/>
  <c r="C32" i="3"/>
  <c r="D32" i="3"/>
  <c r="E32" i="3"/>
  <c r="F32" i="3"/>
  <c r="G32" i="3"/>
  <c r="H32" i="3"/>
  <c r="I32" i="3"/>
  <c r="J32" i="3"/>
  <c r="K32" i="3"/>
  <c r="L32" i="3"/>
  <c r="M32" i="3"/>
  <c r="N32" i="3"/>
  <c r="O32" i="3"/>
  <c r="B32" i="3"/>
  <c r="C32" i="27"/>
  <c r="D32" i="27"/>
  <c r="E32" i="27"/>
  <c r="F32" i="27"/>
  <c r="G32" i="27"/>
  <c r="H32" i="27"/>
  <c r="I32" i="27"/>
  <c r="J32" i="27"/>
  <c r="K32" i="27"/>
  <c r="L32" i="27"/>
  <c r="M32" i="27"/>
  <c r="N32" i="27"/>
  <c r="O32" i="27"/>
  <c r="B32" i="27"/>
  <c r="C32" i="2"/>
  <c r="D32" i="2"/>
  <c r="E32" i="2"/>
  <c r="F32" i="2"/>
  <c r="G32" i="2"/>
  <c r="H32" i="2"/>
  <c r="I32" i="2"/>
  <c r="J32" i="2"/>
  <c r="K32" i="2"/>
  <c r="L32" i="2"/>
  <c r="M32" i="2"/>
  <c r="N32" i="2"/>
  <c r="O32" i="2"/>
  <c r="B32" i="2"/>
  <c r="C32" i="15"/>
  <c r="D32" i="15"/>
  <c r="E32" i="15"/>
  <c r="F32" i="15"/>
  <c r="G32" i="15"/>
  <c r="H32" i="15"/>
  <c r="I32" i="15"/>
  <c r="J32" i="15"/>
  <c r="K32" i="15"/>
  <c r="L32" i="15"/>
  <c r="M32" i="15"/>
  <c r="N32" i="15"/>
  <c r="O32" i="15"/>
  <c r="B32" i="15"/>
  <c r="C43" i="24"/>
  <c r="D43" i="24"/>
  <c r="E43" i="24"/>
  <c r="F43" i="24"/>
  <c r="G43" i="24"/>
  <c r="H43" i="24"/>
  <c r="I43" i="24"/>
  <c r="J43" i="24"/>
  <c r="K43" i="24"/>
  <c r="L43" i="24"/>
  <c r="M43" i="24"/>
  <c r="N43" i="24"/>
  <c r="O43" i="24"/>
  <c r="B43" i="24"/>
  <c r="C39" i="18"/>
  <c r="D39" i="18"/>
  <c r="E39" i="18"/>
  <c r="F39" i="18"/>
  <c r="G39" i="18"/>
  <c r="H39" i="18"/>
  <c r="I39" i="18"/>
  <c r="J39" i="18"/>
  <c r="K39" i="18"/>
  <c r="L39" i="18"/>
  <c r="M39" i="18"/>
  <c r="N39" i="18"/>
  <c r="O39" i="18"/>
  <c r="B39" i="18"/>
  <c r="E59" i="1"/>
  <c r="Q31" i="27"/>
  <c r="Q30" i="27"/>
  <c r="Q29" i="27"/>
  <c r="Q28" i="27"/>
  <c r="Q27" i="27"/>
  <c r="Q26" i="27"/>
  <c r="Q25" i="27"/>
  <c r="Q24" i="27"/>
  <c r="Q23" i="27"/>
  <c r="Q22" i="27"/>
  <c r="Q21" i="27"/>
  <c r="Q20" i="27"/>
  <c r="Q32" i="27" s="1"/>
  <c r="E77" i="1" l="1"/>
  <c r="E23" i="1"/>
  <c r="E22" i="1"/>
  <c r="Q42" i="24" l="1"/>
  <c r="Q41" i="24"/>
  <c r="Q40" i="24"/>
  <c r="Q39" i="24"/>
  <c r="Q38" i="24"/>
  <c r="Q37" i="24"/>
  <c r="Q36" i="24"/>
  <c r="Q35" i="24"/>
  <c r="Q34" i="24"/>
  <c r="Q33" i="24"/>
  <c r="Q32" i="24"/>
  <c r="Q31" i="24"/>
  <c r="Q30" i="24"/>
  <c r="Q29" i="24"/>
  <c r="Q28" i="24"/>
  <c r="Q27" i="24"/>
  <c r="Q26" i="24"/>
  <c r="Q25" i="24"/>
  <c r="Q24" i="24"/>
  <c r="Q23" i="24"/>
  <c r="Q22" i="24"/>
  <c r="Q21" i="24"/>
  <c r="Q20" i="24"/>
  <c r="Q43" i="24" s="1"/>
  <c r="Q31" i="23" l="1"/>
  <c r="Q30" i="23"/>
  <c r="Q29" i="23"/>
  <c r="Q28" i="23"/>
  <c r="Q27" i="23"/>
  <c r="Q26" i="23"/>
  <c r="Q25" i="23"/>
  <c r="Q24" i="23"/>
  <c r="Q23" i="23"/>
  <c r="Q22" i="23"/>
  <c r="Q21" i="23"/>
  <c r="Q20" i="23"/>
  <c r="Q32" i="23" s="1"/>
  <c r="Q31" i="21" l="1"/>
  <c r="Q30" i="21"/>
  <c r="Q29" i="21"/>
  <c r="Q28" i="21"/>
  <c r="Q27" i="21"/>
  <c r="Q26" i="21"/>
  <c r="Q25" i="21"/>
  <c r="Q24" i="21"/>
  <c r="Q23" i="21"/>
  <c r="Q22" i="21"/>
  <c r="Q21" i="21"/>
  <c r="Q20" i="21"/>
  <c r="Q32" i="21" s="1"/>
  <c r="E65" i="1" l="1"/>
  <c r="E31" i="1"/>
  <c r="E13" i="1"/>
  <c r="Q31" i="20"/>
  <c r="Q30" i="20"/>
  <c r="Q29" i="20"/>
  <c r="Q28" i="20"/>
  <c r="Q27" i="20"/>
  <c r="Q26" i="20"/>
  <c r="Q25" i="20"/>
  <c r="Q24" i="20"/>
  <c r="Q23" i="20"/>
  <c r="Q22" i="20"/>
  <c r="Q21" i="20"/>
  <c r="Q20" i="20"/>
  <c r="Q32" i="20" s="1"/>
  <c r="J32" i="19" l="1"/>
  <c r="B32" i="19"/>
  <c r="Q31" i="19"/>
  <c r="Q30" i="19"/>
  <c r="Q29" i="19"/>
  <c r="Q28" i="19"/>
  <c r="Q27" i="19"/>
  <c r="Q26" i="19"/>
  <c r="Q25" i="19"/>
  <c r="Q24" i="19"/>
  <c r="Q23" i="19"/>
  <c r="Q22" i="19"/>
  <c r="Q21" i="19"/>
  <c r="Q20" i="19"/>
  <c r="Q32" i="19" s="1"/>
  <c r="Q38" i="18" l="1"/>
  <c r="Q37" i="18"/>
  <c r="Q36" i="18"/>
  <c r="Q35" i="18"/>
  <c r="Q34" i="18"/>
  <c r="Q33" i="18"/>
  <c r="Q32" i="18"/>
  <c r="Q31" i="18"/>
  <c r="Q30" i="18"/>
  <c r="Q29" i="18"/>
  <c r="Q28" i="18"/>
  <c r="Q27" i="18"/>
  <c r="Q26" i="18"/>
  <c r="Q25" i="18"/>
  <c r="Q24" i="18"/>
  <c r="Q23" i="18"/>
  <c r="Q22" i="18"/>
  <c r="Q21" i="18"/>
  <c r="Q20" i="18"/>
  <c r="Q39" i="18" s="1"/>
  <c r="E79" i="1" l="1"/>
  <c r="E24" i="1"/>
  <c r="Q31" i="16" l="1"/>
  <c r="Q30" i="16"/>
  <c r="Q29" i="16"/>
  <c r="Q28" i="16"/>
  <c r="Q27" i="16"/>
  <c r="Q26" i="16"/>
  <c r="Q25" i="16"/>
  <c r="Q24" i="16"/>
  <c r="Q23" i="16"/>
  <c r="Q22" i="16"/>
  <c r="Q21" i="16"/>
  <c r="Q20" i="16"/>
  <c r="Q32" i="16" s="1"/>
  <c r="Q31" i="15" l="1"/>
  <c r="Q30" i="15"/>
  <c r="Q29" i="15"/>
  <c r="Q28" i="15"/>
  <c r="Q27" i="15"/>
  <c r="Q26" i="15"/>
  <c r="Q25" i="15"/>
  <c r="Q24" i="15"/>
  <c r="Q23" i="15"/>
  <c r="Q22" i="15"/>
  <c r="Q21" i="15"/>
  <c r="Q20" i="15"/>
  <c r="Q32" i="15" s="1"/>
  <c r="E67" i="1" l="1"/>
  <c r="E64" i="1"/>
  <c r="E58" i="1"/>
  <c r="E41" i="1"/>
  <c r="E39" i="1"/>
  <c r="E38" i="1"/>
  <c r="E80" i="1" s="1"/>
  <c r="E84" i="1" s="1"/>
  <c r="E19" i="1"/>
  <c r="O61" i="12"/>
  <c r="N61" i="12"/>
  <c r="M61" i="12"/>
  <c r="L61" i="12"/>
  <c r="K61" i="12"/>
  <c r="I61" i="12"/>
  <c r="H61" i="12"/>
  <c r="G61" i="12"/>
  <c r="E61" i="12"/>
  <c r="D61" i="12"/>
  <c r="C61" i="12"/>
  <c r="J60" i="12"/>
  <c r="J61" i="12" s="1"/>
  <c r="B60" i="12"/>
  <c r="B61" i="12" s="1"/>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60" i="12" l="1"/>
  <c r="Q61" i="12" s="1"/>
  <c r="Q31" i="11" l="1"/>
  <c r="Q30" i="11"/>
  <c r="Q29" i="11"/>
  <c r="Q28" i="11"/>
  <c r="Q27" i="11"/>
  <c r="Q26" i="11"/>
  <c r="Q25" i="11"/>
  <c r="Q24" i="11"/>
  <c r="Q23" i="11"/>
  <c r="Q22" i="11"/>
  <c r="Q21" i="11"/>
  <c r="Q20" i="11"/>
  <c r="Q32" i="11" s="1"/>
  <c r="Q31" i="6" l="1"/>
  <c r="Q30" i="6"/>
  <c r="Q29" i="6"/>
  <c r="Q28" i="6"/>
  <c r="Q27" i="6"/>
  <c r="Q26" i="6"/>
  <c r="Q25" i="6"/>
  <c r="Q24" i="6"/>
  <c r="Q23" i="6"/>
  <c r="Q22" i="6"/>
  <c r="Q21" i="6"/>
  <c r="Q20" i="6"/>
  <c r="Q32" i="6" s="1"/>
  <c r="O43" i="5" l="1"/>
  <c r="N43" i="5"/>
  <c r="M43" i="5"/>
  <c r="L43" i="5"/>
  <c r="K43" i="5"/>
  <c r="J43" i="5"/>
  <c r="I43" i="5"/>
  <c r="H43" i="5"/>
  <c r="G43" i="5"/>
  <c r="F43" i="5"/>
  <c r="E43" i="5"/>
  <c r="D43" i="5"/>
  <c r="C43" i="5"/>
  <c r="B43" i="5"/>
  <c r="Q42" i="5"/>
  <c r="Q41" i="5"/>
  <c r="Q40" i="5"/>
  <c r="Q39" i="5"/>
  <c r="Q38" i="5"/>
  <c r="Q37" i="5"/>
  <c r="Q36" i="5"/>
  <c r="Q35" i="5"/>
  <c r="Q34" i="5"/>
  <c r="Q33" i="5"/>
  <c r="Q32" i="5"/>
  <c r="Q31" i="5"/>
  <c r="Q30" i="5"/>
  <c r="Q29" i="5"/>
  <c r="Q28" i="5"/>
  <c r="Q27" i="5"/>
  <c r="Q26" i="5"/>
  <c r="Q25" i="5"/>
  <c r="Q24" i="5"/>
  <c r="Q23" i="5"/>
  <c r="Q22" i="5"/>
  <c r="Q21" i="5"/>
  <c r="Q20" i="5"/>
  <c r="Q43" i="5" s="1"/>
  <c r="E31" i="4" l="1"/>
  <c r="B31" i="4"/>
  <c r="Q31" i="4" s="1"/>
  <c r="Q30" i="4"/>
  <c r="Q29" i="4"/>
  <c r="Q28" i="4"/>
  <c r="Q27" i="4"/>
  <c r="Q26" i="4"/>
  <c r="Q25" i="4"/>
  <c r="Q24" i="4"/>
  <c r="Q23" i="4"/>
  <c r="Q22" i="4"/>
  <c r="Q21" i="4"/>
  <c r="Q20" i="4"/>
  <c r="Q32" i="4" l="1"/>
  <c r="Q31" i="3" l="1"/>
  <c r="Q30" i="3"/>
  <c r="Q29" i="3"/>
  <c r="Q28" i="3"/>
  <c r="Q27" i="3"/>
  <c r="Q26" i="3"/>
  <c r="Q25" i="3"/>
  <c r="Q24" i="3"/>
  <c r="Q23" i="3"/>
  <c r="Q22" i="3"/>
  <c r="Q21" i="3"/>
  <c r="Q20" i="3"/>
  <c r="Q32" i="3" s="1"/>
  <c r="Q31" i="2" l="1"/>
  <c r="Q30" i="2"/>
  <c r="Q29" i="2"/>
  <c r="Q28" i="2"/>
  <c r="Q27" i="2"/>
  <c r="Q26" i="2"/>
  <c r="Q25" i="2"/>
  <c r="Q24" i="2"/>
  <c r="Q23" i="2"/>
  <c r="Q22" i="2"/>
  <c r="Q21" i="2"/>
  <c r="Q20" i="2"/>
  <c r="Q3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tc={1181A73F-D84A-4553-BB7C-F9A93C1CF37A}</author>
    <author>tc={CF27C9D0-E587-4BAD-8609-7A7399E4B0B8}</author>
  </authors>
  <commentList>
    <comment ref="D12" authorId="0" shapeId="0" xr:uid="{1181A73F-D84A-4553-BB7C-F9A93C1CF37A}">
      <text>
        <t>[Threaded comment]
Your version of Excel allows you to read this threaded comment; however, any edits to it will get removed if the file is opened in a newer version of Excel. Learn more: https://go.microsoft.com/fwlink/?linkid=870924
Comment:
    Machine count with "hand count selected post election audit wards"</t>
      </text>
    </comment>
    <comment ref="D20" authorId="1" shapeId="0" xr:uid="{CF27C9D0-E587-4BAD-8609-7A7399E4B0B8}">
      <text>
        <t>[Threaded comment]
Your version of Excel allows you to read this threaded comment; however, any edits to it will get removed if the file is opened in a newer version of Excel. Learn more: https://go.microsoft.com/fwlink/?linkid=870924
Comment:
    "Mostly machine..  some hand to avoid audits later"</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53D3416F-ABFB-45D8-8330-5A82AA3DF890}">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D58A6502-2D16-4ADB-8652-713F564F3606}">
      <text>
        <r>
          <rPr>
            <sz val="9"/>
            <color indexed="81"/>
            <rFont val="Tahoma"/>
            <family val="2"/>
          </rPr>
          <t>Including for Social Distancing Precautions.
May include rentals of tables &amp; chairs.</t>
        </r>
      </text>
    </comment>
    <comment ref="H18" authorId="0" shapeId="0" xr:uid="{D03EF777-C2FB-4D5B-B0E6-546BFE1986D4}">
      <text>
        <r>
          <rPr>
            <sz val="9"/>
            <color indexed="81"/>
            <rFont val="Tahoma"/>
            <family val="2"/>
          </rPr>
          <t>For ballots, equipment, etc.</t>
        </r>
      </text>
    </comment>
    <comment ref="I18" authorId="0" shapeId="0" xr:uid="{7795C94B-299E-4001-89C4-EFBF85B331B0}">
      <text>
        <r>
          <rPr>
            <sz val="9"/>
            <color indexed="81"/>
            <rFont val="Tahoma"/>
            <family val="2"/>
          </rPr>
          <t>For Tabulators, etc.</t>
        </r>
      </text>
    </comment>
    <comment ref="J18" authorId="0" shapeId="0" xr:uid="{A80A3C47-0B2F-40B1-8C0D-9B7FCFEA3879}">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0858D5DE-0FB3-45E5-A3CC-2A526C4E7E04}">
      <text>
        <r>
          <rPr>
            <sz val="9"/>
            <color indexed="81"/>
            <rFont val="Tahoma"/>
            <family val="2"/>
          </rPr>
          <t>Pens, Paper, PPE, etc.
Previous CARES funded PPE and Other Safety Supplies may be used in the recount process, but those costs should NOT also be claimed here.</t>
        </r>
      </text>
    </comment>
    <comment ref="L18" authorId="0" shapeId="0" xr:uid="{7AC622BB-F55C-4914-BE13-E63018732A42}">
      <text>
        <r>
          <rPr>
            <sz val="9"/>
            <color indexed="81"/>
            <rFont val="Tahoma"/>
            <family val="2"/>
          </rPr>
          <t>Includes Live Streaming needs, Zoom, Microsoft Teams, etc.</t>
        </r>
      </text>
    </comment>
    <comment ref="M18" authorId="0" shapeId="0" xr:uid="{BDD3A920-9B02-43C5-A21D-88AECA60547B}">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D3DC6AF3-2DBD-4BCB-B395-01604B70210F}">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D219C3C5-7F59-49CF-BFEE-3ECC4ECF2D38}">
      <text>
        <r>
          <rPr>
            <sz val="9"/>
            <color indexed="81"/>
            <rFont val="Tahoma"/>
            <family val="2"/>
          </rPr>
          <t>Including for Social Distancing Precautions.
May include rentals of tables &amp; chairs.</t>
        </r>
      </text>
    </comment>
    <comment ref="H18" authorId="0" shapeId="0" xr:uid="{B02D314D-4AA3-4321-8FC3-C4DE3A5C582E}">
      <text>
        <r>
          <rPr>
            <sz val="9"/>
            <color indexed="81"/>
            <rFont val="Tahoma"/>
            <family val="2"/>
          </rPr>
          <t>For ballots, equipment, etc.</t>
        </r>
      </text>
    </comment>
    <comment ref="I18" authorId="0" shapeId="0" xr:uid="{79B6FCDF-2D72-45EB-98A7-48D666B2E4CE}">
      <text>
        <r>
          <rPr>
            <sz val="9"/>
            <color indexed="81"/>
            <rFont val="Tahoma"/>
            <family val="2"/>
          </rPr>
          <t>For Tabulators, etc.</t>
        </r>
      </text>
    </comment>
    <comment ref="J18" authorId="0" shapeId="0" xr:uid="{62158135-28BA-4DE3-86A4-009E4CB8F3E0}">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615FC191-15B9-42DB-B09A-28E762BF94BD}">
      <text>
        <r>
          <rPr>
            <sz val="9"/>
            <color indexed="81"/>
            <rFont val="Tahoma"/>
            <family val="2"/>
          </rPr>
          <t>Pens, Paper, PPE, etc.
Previous CARES funded PPE and Other Safety Supplies may be used in the recount process, but those costs should NOT also be claimed here.</t>
        </r>
      </text>
    </comment>
    <comment ref="L18" authorId="0" shapeId="0" xr:uid="{7C1E46EE-4E24-406D-A3D2-D51649E97477}">
      <text>
        <r>
          <rPr>
            <sz val="9"/>
            <color indexed="81"/>
            <rFont val="Tahoma"/>
            <family val="2"/>
          </rPr>
          <t>Includes Live Streaming needs, Zoom, Microsoft Teams, etc.</t>
        </r>
      </text>
    </comment>
    <comment ref="M18" authorId="0" shapeId="0" xr:uid="{14FFD077-31BA-4890-915F-C24FE657D5A5}">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5161C3E4-DB06-403D-8DCD-2D51444CB083}">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8CFA31D4-DF05-40E3-922C-41FE5978C676}">
      <text>
        <r>
          <rPr>
            <sz val="9"/>
            <color indexed="81"/>
            <rFont val="Tahoma"/>
            <family val="2"/>
          </rPr>
          <t>Including for Social Distancing Precautions.
May include rentals of tables &amp; chairs.</t>
        </r>
      </text>
    </comment>
    <comment ref="H18" authorId="0" shapeId="0" xr:uid="{741384B7-37F2-485C-8040-9EFB5FE08C84}">
      <text>
        <r>
          <rPr>
            <sz val="9"/>
            <color indexed="81"/>
            <rFont val="Tahoma"/>
            <family val="2"/>
          </rPr>
          <t>For ballots, equipment, etc.</t>
        </r>
      </text>
    </comment>
    <comment ref="I18" authorId="0" shapeId="0" xr:uid="{3824A05E-0F43-4C2E-9A8B-5AF3462903E5}">
      <text>
        <r>
          <rPr>
            <sz val="9"/>
            <color indexed="81"/>
            <rFont val="Tahoma"/>
            <family val="2"/>
          </rPr>
          <t>For Tabulators, etc.</t>
        </r>
      </text>
    </comment>
    <comment ref="J18" authorId="0" shapeId="0" xr:uid="{29EEE151-C30B-46A9-A79D-D148761959C2}">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DE13C0D7-DF5E-4C38-B266-5B83439BDD4F}">
      <text>
        <r>
          <rPr>
            <sz val="9"/>
            <color indexed="81"/>
            <rFont val="Tahoma"/>
            <family val="2"/>
          </rPr>
          <t>Pens, Paper, PPE, etc.
Previous CARES funded PPE and Other Safety Supplies may be used in the recount process, but those costs should NOT also be claimed here.</t>
        </r>
      </text>
    </comment>
    <comment ref="L18" authorId="0" shapeId="0" xr:uid="{FEE66C63-D32E-41E6-8B5B-936435783ADC}">
      <text>
        <r>
          <rPr>
            <sz val="9"/>
            <color indexed="81"/>
            <rFont val="Tahoma"/>
            <family val="2"/>
          </rPr>
          <t>Includes Live Streaming needs, Zoom, Microsoft Teams, etc.</t>
        </r>
      </text>
    </comment>
    <comment ref="M18" authorId="0" shapeId="0" xr:uid="{210CB63D-FF39-41F4-8DCF-BF0354F2C693}">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45F970BE-821D-4129-B098-96EB6CF3B160}">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7A1C7027-B783-41BC-AA5E-6A679AD430DE}">
      <text>
        <r>
          <rPr>
            <sz val="9"/>
            <color indexed="81"/>
            <rFont val="Tahoma"/>
            <family val="2"/>
          </rPr>
          <t>Including for Social Distancing Precautions.
May include rentals of tables &amp; chairs.</t>
        </r>
      </text>
    </comment>
    <comment ref="H18" authorId="0" shapeId="0" xr:uid="{FCC73FC0-6724-44EE-AB1D-036856D8900F}">
      <text>
        <r>
          <rPr>
            <sz val="9"/>
            <color indexed="81"/>
            <rFont val="Tahoma"/>
            <family val="2"/>
          </rPr>
          <t>For ballots, equipment, etc.</t>
        </r>
      </text>
    </comment>
    <comment ref="I18" authorId="0" shapeId="0" xr:uid="{247D8646-E1C8-40D6-95BA-E6ED5ED95067}">
      <text>
        <r>
          <rPr>
            <sz val="9"/>
            <color indexed="81"/>
            <rFont val="Tahoma"/>
            <family val="2"/>
          </rPr>
          <t>For Tabulators, etc.</t>
        </r>
      </text>
    </comment>
    <comment ref="J18" authorId="0" shapeId="0" xr:uid="{E9F462CE-6731-4589-A6E7-65130154492A}">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DCCD93D9-931E-43FE-9EAA-7D551D852A09}">
      <text>
        <r>
          <rPr>
            <sz val="9"/>
            <color indexed="81"/>
            <rFont val="Tahoma"/>
            <family val="2"/>
          </rPr>
          <t>Pens, Paper, PPE, etc.
Previous CARES funded PPE and Other Safety Supplies may be used in the recount process, but those costs should NOT also be claimed here.</t>
        </r>
      </text>
    </comment>
    <comment ref="L18" authorId="0" shapeId="0" xr:uid="{6DC4CDF0-73E1-4829-A289-14378B68AFBC}">
      <text>
        <r>
          <rPr>
            <sz val="9"/>
            <color indexed="81"/>
            <rFont val="Tahoma"/>
            <family val="2"/>
          </rPr>
          <t>Includes Live Streaming needs, Zoom, Microsoft Teams, etc.</t>
        </r>
      </text>
    </comment>
    <comment ref="M18" authorId="0" shapeId="0" xr:uid="{0FEB5C14-2EC0-4875-AB5E-2510F77B0833}">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66DB0FAB-8E57-4194-92E2-4DD64381A694}">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0EDA70EA-F243-4A23-BD9B-D53D4561101A}">
      <text>
        <r>
          <rPr>
            <sz val="9"/>
            <color indexed="81"/>
            <rFont val="Tahoma"/>
            <family val="2"/>
          </rPr>
          <t>Including for Social Distancing Precautions.
May include rentals of tables &amp; chairs.</t>
        </r>
      </text>
    </comment>
    <comment ref="H18" authorId="0" shapeId="0" xr:uid="{2481B255-8EC8-4B1A-A2B6-F97DC42959FB}">
      <text>
        <r>
          <rPr>
            <sz val="9"/>
            <color indexed="81"/>
            <rFont val="Tahoma"/>
            <family val="2"/>
          </rPr>
          <t>For ballots, equipment, etc.</t>
        </r>
      </text>
    </comment>
    <comment ref="I18" authorId="0" shapeId="0" xr:uid="{EA641602-EC9E-4361-9C20-E8ACC5F96FF3}">
      <text>
        <r>
          <rPr>
            <sz val="9"/>
            <color indexed="81"/>
            <rFont val="Tahoma"/>
            <family val="2"/>
          </rPr>
          <t>For Tabulators, etc.</t>
        </r>
      </text>
    </comment>
    <comment ref="J18" authorId="0" shapeId="0" xr:uid="{D7666E76-9381-4CE0-A6CB-E3B0A989FFBC}">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E3327B22-0A65-4588-B806-4995132658F7}">
      <text>
        <r>
          <rPr>
            <sz val="9"/>
            <color indexed="81"/>
            <rFont val="Tahoma"/>
            <family val="2"/>
          </rPr>
          <t>Pens, Paper, PPE, etc.
Previous CARES funded PPE and Other Safety Supplies may be used in the recount process, but those costs should NOT also be claimed here.</t>
        </r>
      </text>
    </comment>
    <comment ref="L18" authorId="0" shapeId="0" xr:uid="{CCB21248-1BFF-428D-9F16-456F71F9EAC1}">
      <text>
        <r>
          <rPr>
            <sz val="9"/>
            <color indexed="81"/>
            <rFont val="Tahoma"/>
            <family val="2"/>
          </rPr>
          <t>Includes Live Streaming needs, Zoom, Microsoft Teams, etc.</t>
        </r>
      </text>
    </comment>
    <comment ref="M18" authorId="0" shapeId="0" xr:uid="{918FEF18-1B96-4659-AA8A-952E7E7DDD60}">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95FC74A4-C352-426E-9D43-21C920AECAB0}">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95070679-96B0-41C9-B24D-9A485A9775C0}">
      <text>
        <r>
          <rPr>
            <sz val="9"/>
            <color indexed="81"/>
            <rFont val="Tahoma"/>
            <family val="2"/>
          </rPr>
          <t>Including for Social Distancing Precautions.
May include rentals of tables &amp; chairs.</t>
        </r>
      </text>
    </comment>
    <comment ref="H18" authorId="0" shapeId="0" xr:uid="{17FD235F-7C42-4FDC-B549-16A1A7E0F002}">
      <text>
        <r>
          <rPr>
            <sz val="9"/>
            <color indexed="81"/>
            <rFont val="Tahoma"/>
            <family val="2"/>
          </rPr>
          <t>For ballots, equipment, etc.</t>
        </r>
      </text>
    </comment>
    <comment ref="I18" authorId="0" shapeId="0" xr:uid="{E8FAA5AD-A5F7-4438-A89F-4F042CAB851C}">
      <text>
        <r>
          <rPr>
            <sz val="9"/>
            <color indexed="81"/>
            <rFont val="Tahoma"/>
            <family val="2"/>
          </rPr>
          <t>For Tabulators, etc.</t>
        </r>
      </text>
    </comment>
    <comment ref="J18" authorId="0" shapeId="0" xr:uid="{A570D4AB-032C-412E-9155-FFB0072B3432}">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FACC2E83-2C6A-40BF-8D26-68C661F51707}">
      <text>
        <r>
          <rPr>
            <sz val="9"/>
            <color indexed="81"/>
            <rFont val="Tahoma"/>
            <family val="2"/>
          </rPr>
          <t>Pens, Paper, PPE, etc.
Previous CARES funded PPE and Other Safety Supplies may be used in the recount process, but those costs should NOT also be claimed here.</t>
        </r>
      </text>
    </comment>
    <comment ref="L18" authorId="0" shapeId="0" xr:uid="{DEF29EE1-6FD5-4039-816F-EDEE60BB4483}">
      <text>
        <r>
          <rPr>
            <sz val="9"/>
            <color indexed="81"/>
            <rFont val="Tahoma"/>
            <family val="2"/>
          </rPr>
          <t>Includes Live Streaming needs, Zoom, Microsoft Teams, etc.</t>
        </r>
      </text>
    </comment>
    <comment ref="M18" authorId="0" shapeId="0" xr:uid="{727D5092-4983-4B8F-86FE-2967FC58F722}">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E8DB984B-8C4D-4506-8FF5-EF75D1F06366}">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94500135-5734-4423-9FDB-C7F7F0857D3D}">
      <text>
        <r>
          <rPr>
            <sz val="9"/>
            <color indexed="81"/>
            <rFont val="Tahoma"/>
            <family val="2"/>
          </rPr>
          <t>Including for Social Distancing Precautions.
May include rentals of tables &amp; chairs.</t>
        </r>
      </text>
    </comment>
    <comment ref="H18" authorId="0" shapeId="0" xr:uid="{BA339D01-8522-42C6-BBA6-2897C205EA96}">
      <text>
        <r>
          <rPr>
            <sz val="9"/>
            <color indexed="81"/>
            <rFont val="Tahoma"/>
            <family val="2"/>
          </rPr>
          <t>For ballots, equipment, etc.</t>
        </r>
      </text>
    </comment>
    <comment ref="I18" authorId="0" shapeId="0" xr:uid="{8ED0BACE-DD3F-49BB-9EBE-DC186B09CF4C}">
      <text>
        <r>
          <rPr>
            <sz val="9"/>
            <color indexed="81"/>
            <rFont val="Tahoma"/>
            <family val="2"/>
          </rPr>
          <t>For Tabulators, etc.</t>
        </r>
      </text>
    </comment>
    <comment ref="J18" authorId="0" shapeId="0" xr:uid="{9C8210C4-07B0-41A3-A2B3-6E981B62B5FD}">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24C972D3-7747-40D5-9B82-5C9F4AD8076C}">
      <text>
        <r>
          <rPr>
            <sz val="9"/>
            <color indexed="81"/>
            <rFont val="Tahoma"/>
            <family val="2"/>
          </rPr>
          <t>Pens, Paper, PPE, etc.
Previous CARES funded PPE and Other Safety Supplies may be used in the recount process, but those costs should NOT also be claimed here.</t>
        </r>
      </text>
    </comment>
    <comment ref="L18" authorId="0" shapeId="0" xr:uid="{B83EC8B9-0A3C-4A2D-957E-077D07F435B6}">
      <text>
        <r>
          <rPr>
            <sz val="9"/>
            <color indexed="81"/>
            <rFont val="Tahoma"/>
            <family val="2"/>
          </rPr>
          <t>Includes Live Streaming needs, Zoom, Microsoft Teams, etc.</t>
        </r>
      </text>
    </comment>
    <comment ref="M18" authorId="0" shapeId="0" xr:uid="{9AA8EC9B-7611-4027-AA43-D849EC654AFE}">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F7D13EBC-8DE2-4DCF-B9F0-0233CF10C3BC}">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2C2BCA36-8DD4-41FE-BDC2-D32B97B8893A}">
      <text>
        <r>
          <rPr>
            <sz val="9"/>
            <color indexed="81"/>
            <rFont val="Tahoma"/>
            <family val="2"/>
          </rPr>
          <t>Including for Social Distancing Precautions.
May include rentals of tables &amp; chairs.</t>
        </r>
      </text>
    </comment>
    <comment ref="H18" authorId="0" shapeId="0" xr:uid="{C4C02BFB-ECA9-462F-B4A0-BA6DBDD092EE}">
      <text>
        <r>
          <rPr>
            <sz val="9"/>
            <color indexed="81"/>
            <rFont val="Tahoma"/>
            <family val="2"/>
          </rPr>
          <t>For ballots, equipment, etc.</t>
        </r>
      </text>
    </comment>
    <comment ref="I18" authorId="0" shapeId="0" xr:uid="{79701E5E-34C1-416B-A16D-C29182E61409}">
      <text>
        <r>
          <rPr>
            <sz val="9"/>
            <color indexed="81"/>
            <rFont val="Tahoma"/>
            <family val="2"/>
          </rPr>
          <t>For Tabulators, etc.</t>
        </r>
      </text>
    </comment>
    <comment ref="J18" authorId="0" shapeId="0" xr:uid="{DA18B4AD-3829-4D86-9C26-F73A8EE89462}">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82D8252D-5CDB-4209-9605-CFFCC0ECD38E}">
      <text>
        <r>
          <rPr>
            <sz val="9"/>
            <color indexed="81"/>
            <rFont val="Tahoma"/>
            <family val="2"/>
          </rPr>
          <t>Pens, Paper, PPE, etc.
Previous CARES funded PPE and Other Safety Supplies may be used in the recount process, but those costs should NOT also be claimed here.</t>
        </r>
      </text>
    </comment>
    <comment ref="L18" authorId="0" shapeId="0" xr:uid="{478960D1-D3AC-41D8-9D82-3A98C64AB10C}">
      <text>
        <r>
          <rPr>
            <sz val="9"/>
            <color indexed="81"/>
            <rFont val="Tahoma"/>
            <family val="2"/>
          </rPr>
          <t>Includes Live Streaming needs, Zoom, Microsoft Teams, etc.</t>
        </r>
      </text>
    </comment>
    <comment ref="M18" authorId="0" shapeId="0" xr:uid="{F323E702-CAC0-4B9A-9931-223534CFBE53}">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1866A1D5-DA57-420B-A61D-CCBE26F490F2}">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6D73B0C2-9825-4103-9396-C0B7ADB74343}">
      <text>
        <r>
          <rPr>
            <sz val="9"/>
            <color indexed="81"/>
            <rFont val="Tahoma"/>
            <family val="2"/>
          </rPr>
          <t>Including for Social Distancing Precautions.
May include rentals of tables &amp; chairs.</t>
        </r>
      </text>
    </comment>
    <comment ref="H18" authorId="0" shapeId="0" xr:uid="{AD0CE3DF-494B-496A-BD60-7E7690650F4E}">
      <text>
        <r>
          <rPr>
            <sz val="9"/>
            <color indexed="81"/>
            <rFont val="Tahoma"/>
            <family val="2"/>
          </rPr>
          <t>For ballots, equipment, etc.</t>
        </r>
      </text>
    </comment>
    <comment ref="I18" authorId="0" shapeId="0" xr:uid="{1E29E9BE-242A-4208-A241-1B9F8B406B95}">
      <text>
        <r>
          <rPr>
            <sz val="9"/>
            <color indexed="81"/>
            <rFont val="Tahoma"/>
            <family val="2"/>
          </rPr>
          <t>For Tabulators, etc.</t>
        </r>
      </text>
    </comment>
    <comment ref="J18" authorId="0" shapeId="0" xr:uid="{3AD5AD01-C160-4326-93DA-F290A0FC7D18}">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77B684A0-C5CB-490E-8B10-0EEECD39F070}">
      <text>
        <r>
          <rPr>
            <sz val="9"/>
            <color indexed="81"/>
            <rFont val="Tahoma"/>
            <family val="2"/>
          </rPr>
          <t>Pens, Paper, PPE, etc.
Previous CARES funded PPE and Other Safety Supplies may be used in the recount process, but those costs should NOT also be claimed here.</t>
        </r>
      </text>
    </comment>
    <comment ref="L18" authorId="0" shapeId="0" xr:uid="{963AF304-8144-4838-90EF-06F10D5F74EC}">
      <text>
        <r>
          <rPr>
            <sz val="9"/>
            <color indexed="81"/>
            <rFont val="Tahoma"/>
            <family val="2"/>
          </rPr>
          <t>Includes Live Streaming needs, Zoom, Microsoft Teams, etc.</t>
        </r>
      </text>
    </comment>
    <comment ref="M18" authorId="0" shapeId="0" xr:uid="{F5B160F7-C33F-4CB4-80B2-54AF9EB2B72E}">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720E0343-3258-4C7B-A0C0-E427E5A3B289}">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BCBE3B77-4BCD-4514-A854-494B8FB59C16}">
      <text>
        <r>
          <rPr>
            <sz val="9"/>
            <color indexed="81"/>
            <rFont val="Tahoma"/>
            <family val="2"/>
          </rPr>
          <t>Including for Social Distancing Precautions.
May include rentals of tables &amp; chairs.</t>
        </r>
      </text>
    </comment>
    <comment ref="H18" authorId="0" shapeId="0" xr:uid="{D7FFF7A0-3CC1-4CCE-A0E3-7820F0D34D4A}">
      <text>
        <r>
          <rPr>
            <sz val="9"/>
            <color indexed="81"/>
            <rFont val="Tahoma"/>
            <family val="2"/>
          </rPr>
          <t>For ballots, equipment, etc.</t>
        </r>
      </text>
    </comment>
    <comment ref="I18" authorId="0" shapeId="0" xr:uid="{8DC75321-AEAF-4F94-B981-25F69B31898C}">
      <text>
        <r>
          <rPr>
            <sz val="9"/>
            <color indexed="81"/>
            <rFont val="Tahoma"/>
            <family val="2"/>
          </rPr>
          <t>For Tabulators, etc.</t>
        </r>
      </text>
    </comment>
    <comment ref="J18" authorId="0" shapeId="0" xr:uid="{C698B316-D21E-4DCD-A5AB-29333EE623D8}">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C3591DB6-A0DE-48C2-BFE8-0F1C19808A0F}">
      <text>
        <r>
          <rPr>
            <sz val="9"/>
            <color indexed="81"/>
            <rFont val="Tahoma"/>
            <family val="2"/>
          </rPr>
          <t>Pens, Paper, PPE, etc.
Previous CARES funded PPE and Other Safety Supplies may be used in the recount process, but those costs should NOT also be claimed here.</t>
        </r>
      </text>
    </comment>
    <comment ref="L18" authorId="0" shapeId="0" xr:uid="{69A55253-9DED-4FD8-B3CA-106A92C1153F}">
      <text>
        <r>
          <rPr>
            <sz val="9"/>
            <color indexed="81"/>
            <rFont val="Tahoma"/>
            <family val="2"/>
          </rPr>
          <t>Includes Live Streaming needs, Zoom, Microsoft Teams, etc.</t>
        </r>
      </text>
    </comment>
    <comment ref="M18" authorId="0" shapeId="0" xr:uid="{D43D8722-0344-428D-A6EF-7F8D77BD7EA1}">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D3F4143D-161D-4B64-B4A4-094104E74003}">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1FDBDA11-86DD-483B-8E87-7F03319A4BFA}">
      <text>
        <r>
          <rPr>
            <sz val="9"/>
            <color indexed="81"/>
            <rFont val="Tahoma"/>
            <family val="2"/>
          </rPr>
          <t>Including for Social Distancing Precautions.
May include rentals of tables &amp; chairs.</t>
        </r>
      </text>
    </comment>
    <comment ref="H18" authorId="0" shapeId="0" xr:uid="{5A125AA6-E057-4FA0-A7D1-41E4B2007B1E}">
      <text>
        <r>
          <rPr>
            <sz val="9"/>
            <color indexed="81"/>
            <rFont val="Tahoma"/>
            <family val="2"/>
          </rPr>
          <t>For ballots, equipment, etc.</t>
        </r>
      </text>
    </comment>
    <comment ref="I18" authorId="0" shapeId="0" xr:uid="{D9E65972-15DA-4BAA-A5F5-D6F093FAF269}">
      <text>
        <r>
          <rPr>
            <sz val="9"/>
            <color indexed="81"/>
            <rFont val="Tahoma"/>
            <family val="2"/>
          </rPr>
          <t>For Tabulators, etc.</t>
        </r>
      </text>
    </comment>
    <comment ref="J18" authorId="0" shapeId="0" xr:uid="{AD362C01-3FE2-4CD2-840C-C0BB7EDCAAB1}">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40671022-560B-4A73-9921-36B786BB466E}">
      <text>
        <r>
          <rPr>
            <sz val="9"/>
            <color indexed="81"/>
            <rFont val="Tahoma"/>
            <family val="2"/>
          </rPr>
          <t>Pens, Paper, PPE, etc.
Previous CARES funded PPE and Other Safety Supplies may be used in the recount process, but those costs should NOT also be claimed here.</t>
        </r>
      </text>
    </comment>
    <comment ref="L18" authorId="0" shapeId="0" xr:uid="{23A776BC-07CD-4AD7-8B6A-14D197AFF68C}">
      <text>
        <r>
          <rPr>
            <sz val="9"/>
            <color indexed="81"/>
            <rFont val="Tahoma"/>
            <family val="2"/>
          </rPr>
          <t>Includes Live Streaming needs, Zoom, Microsoft Teams, etc.</t>
        </r>
      </text>
    </comment>
    <comment ref="M18" authorId="0" shapeId="0" xr:uid="{A183497A-EC2C-46DF-9DE5-8945606759D0}">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BF2B93DC-E346-4EED-8D3D-5924D260E249}">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E9565926-5EB8-4E31-AD99-5E12F94BA9BF}">
      <text>
        <r>
          <rPr>
            <sz val="9"/>
            <color indexed="81"/>
            <rFont val="Tahoma"/>
            <family val="2"/>
          </rPr>
          <t>Including for Social Distancing Precautions.
May include rentals of tables &amp; chairs.</t>
        </r>
      </text>
    </comment>
    <comment ref="H18" authorId="0" shapeId="0" xr:uid="{9B6D9FE0-1B79-4477-9B5B-D5428E7D9DE4}">
      <text>
        <r>
          <rPr>
            <sz val="9"/>
            <color indexed="81"/>
            <rFont val="Tahoma"/>
            <family val="2"/>
          </rPr>
          <t>For ballots, equipment, etc.</t>
        </r>
      </text>
    </comment>
    <comment ref="I18" authorId="0" shapeId="0" xr:uid="{240B9A0A-5ACC-4ACE-AEB0-E7019D6E351F}">
      <text>
        <r>
          <rPr>
            <sz val="9"/>
            <color indexed="81"/>
            <rFont val="Tahoma"/>
            <family val="2"/>
          </rPr>
          <t>For Tabulators, etc.</t>
        </r>
      </text>
    </comment>
    <comment ref="J18" authorId="0" shapeId="0" xr:uid="{1CC4F7FC-9529-4603-8E70-B1D72A8F1466}">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9B289601-2059-4C8C-9D9D-31CB7232CE49}">
      <text>
        <r>
          <rPr>
            <sz val="9"/>
            <color indexed="81"/>
            <rFont val="Tahoma"/>
            <family val="2"/>
          </rPr>
          <t>Pens, Paper, PPE, etc.
Previous CARES funded PPE and Other Safety Supplies may be used in the recount process, but those costs should NOT also be claimed here.</t>
        </r>
      </text>
    </comment>
    <comment ref="L18" authorId="0" shapeId="0" xr:uid="{1A1CCF84-2FAF-4EBD-A3C6-D24ADC1D85EC}">
      <text>
        <r>
          <rPr>
            <sz val="9"/>
            <color indexed="81"/>
            <rFont val="Tahoma"/>
            <family val="2"/>
          </rPr>
          <t>Includes Live Streaming needs, Zoom, Microsoft Teams, etc.</t>
        </r>
      </text>
    </comment>
    <comment ref="M18" authorId="0" shapeId="0" xr:uid="{79431829-DEF0-4126-89ED-7A7540A67A73}">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48BD257E-B08B-4FF3-ADBD-B299C459A5CC}">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09700757-BAFA-442D-A685-21B11D6DBF38}">
      <text>
        <r>
          <rPr>
            <sz val="9"/>
            <color indexed="81"/>
            <rFont val="Tahoma"/>
            <family val="2"/>
          </rPr>
          <t>Including for Social Distancing Precautions.
May include rentals of tables &amp; chairs.</t>
        </r>
      </text>
    </comment>
    <comment ref="H18" authorId="0" shapeId="0" xr:uid="{4F4BA060-A4EB-4F8F-9527-A0B7EA311E48}">
      <text>
        <r>
          <rPr>
            <sz val="9"/>
            <color indexed="81"/>
            <rFont val="Tahoma"/>
            <family val="2"/>
          </rPr>
          <t>For ballots, equipment, etc.</t>
        </r>
      </text>
    </comment>
    <comment ref="I18" authorId="0" shapeId="0" xr:uid="{AD6BF48B-6895-4A9C-BA61-EE21603FECAE}">
      <text>
        <r>
          <rPr>
            <sz val="9"/>
            <color indexed="81"/>
            <rFont val="Tahoma"/>
            <family val="2"/>
          </rPr>
          <t>For Tabulators, etc.</t>
        </r>
      </text>
    </comment>
    <comment ref="J18" authorId="0" shapeId="0" xr:uid="{A4320CE6-797B-4670-BCE8-05448A1E9421}">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EDC2AEA1-80CD-48C8-825B-EA4824F54A60}">
      <text>
        <r>
          <rPr>
            <sz val="9"/>
            <color indexed="81"/>
            <rFont val="Tahoma"/>
            <family val="2"/>
          </rPr>
          <t>Pens, Paper, PPE, etc.
Previous CARES funded PPE and Other Safety Supplies may be used in the recount process, but those costs should NOT also be claimed here.</t>
        </r>
      </text>
    </comment>
    <comment ref="L18" authorId="0" shapeId="0" xr:uid="{49490BC3-D127-4D58-865D-994E4ADF57DE}">
      <text>
        <r>
          <rPr>
            <sz val="9"/>
            <color indexed="81"/>
            <rFont val="Tahoma"/>
            <family val="2"/>
          </rPr>
          <t>Includes Live Streaming needs, Zoom, Microsoft Teams, etc.</t>
        </r>
      </text>
    </comment>
    <comment ref="M18" authorId="0" shapeId="0" xr:uid="{C5C279CA-2B4D-4600-9AE8-EB48409D8F30}">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8DCFB8EB-33D9-40BD-95FD-B5A31BB99C7D}">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7173317E-2ED1-4A6C-BA7B-B3041367DDFF}">
      <text>
        <r>
          <rPr>
            <sz val="9"/>
            <color indexed="81"/>
            <rFont val="Tahoma"/>
            <family val="2"/>
          </rPr>
          <t>Including for Social Distancing Precautions.
May include rentals of tables &amp; chairs.</t>
        </r>
      </text>
    </comment>
    <comment ref="H18" authorId="0" shapeId="0" xr:uid="{55D5763F-F63E-4A6D-9A90-17B47CD44FDB}">
      <text>
        <r>
          <rPr>
            <sz val="9"/>
            <color indexed="81"/>
            <rFont val="Tahoma"/>
            <family val="2"/>
          </rPr>
          <t>For ballots, equipment, etc.</t>
        </r>
      </text>
    </comment>
    <comment ref="I18" authorId="0" shapeId="0" xr:uid="{5E3E9171-3A1B-4692-A06F-5D7B8406C471}">
      <text>
        <r>
          <rPr>
            <sz val="9"/>
            <color indexed="81"/>
            <rFont val="Tahoma"/>
            <family val="2"/>
          </rPr>
          <t>For Tabulators, etc.</t>
        </r>
      </text>
    </comment>
    <comment ref="J18" authorId="0" shapeId="0" xr:uid="{FCEFB64C-9FF7-4E6F-A93F-0024E7C8F789}">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60F05132-CE62-4D8F-B954-BDEF3AB98F03}">
      <text>
        <r>
          <rPr>
            <sz val="9"/>
            <color indexed="81"/>
            <rFont val="Tahoma"/>
            <family val="2"/>
          </rPr>
          <t>Pens, Paper, PPE, etc.
Previous CARES funded PPE and Other Safety Supplies may be used in the recount process, but those costs should NOT also be claimed here.</t>
        </r>
      </text>
    </comment>
    <comment ref="L18" authorId="0" shapeId="0" xr:uid="{85EB23A8-9D3C-4DEC-BF40-DB6ACDF50179}">
      <text>
        <r>
          <rPr>
            <sz val="9"/>
            <color indexed="81"/>
            <rFont val="Tahoma"/>
            <family val="2"/>
          </rPr>
          <t>Includes Live Streaming needs, Zoom, Microsoft Teams, etc.</t>
        </r>
      </text>
    </comment>
    <comment ref="M18" authorId="0" shapeId="0" xr:uid="{0277E943-B51B-4A7B-B034-1E297CA3C299}">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171E0E77-1CF8-4531-AB75-66214489D74A}">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DD8B733A-009F-4D0D-B01F-D850C538746C}">
      <text>
        <r>
          <rPr>
            <sz val="9"/>
            <color indexed="81"/>
            <rFont val="Tahoma"/>
            <family val="2"/>
          </rPr>
          <t>Including for Social Distancing Precautions.
May include rentals of tables &amp; chairs.</t>
        </r>
      </text>
    </comment>
    <comment ref="H18" authorId="0" shapeId="0" xr:uid="{461AE85E-3570-4D6C-9F35-1B768BCDF078}">
      <text>
        <r>
          <rPr>
            <sz val="9"/>
            <color indexed="81"/>
            <rFont val="Tahoma"/>
            <family val="2"/>
          </rPr>
          <t>For ballots, equipment, etc.</t>
        </r>
      </text>
    </comment>
    <comment ref="I18" authorId="0" shapeId="0" xr:uid="{B8EA59B5-0C36-48EB-B527-EFE07B978C10}">
      <text>
        <r>
          <rPr>
            <sz val="9"/>
            <color indexed="81"/>
            <rFont val="Tahoma"/>
            <family val="2"/>
          </rPr>
          <t>For Tabulators, etc.</t>
        </r>
      </text>
    </comment>
    <comment ref="J18" authorId="0" shapeId="0" xr:uid="{AE489A04-CBA9-4171-997F-94C9409B9C6C}">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399227A6-F082-422F-8F24-DA60A3B6AF9A}">
      <text>
        <r>
          <rPr>
            <sz val="9"/>
            <color indexed="81"/>
            <rFont val="Tahoma"/>
            <family val="2"/>
          </rPr>
          <t>Pens, Paper, PPE, etc.
Previous CARES funded PPE and Other Safety Supplies may be used in the recount process, but those costs should NOT also be claimed here.</t>
        </r>
      </text>
    </comment>
    <comment ref="L18" authorId="0" shapeId="0" xr:uid="{9F1CA9C6-911F-4910-A903-F52CF55B2B77}">
      <text>
        <r>
          <rPr>
            <sz val="9"/>
            <color indexed="81"/>
            <rFont val="Tahoma"/>
            <family val="2"/>
          </rPr>
          <t>Includes Live Streaming needs, Zoom, Microsoft Teams, etc.</t>
        </r>
      </text>
    </comment>
    <comment ref="M18" authorId="0" shapeId="0" xr:uid="{986D2D5F-FA1D-4E6F-84C8-EC772F2C6851}">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B14A6B56-9B6F-4E33-86CC-1873A9B58E6F}">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CAF86030-38FC-4FCD-8149-044B04534CEF}">
      <text>
        <r>
          <rPr>
            <sz val="9"/>
            <color indexed="81"/>
            <rFont val="Tahoma"/>
            <family val="2"/>
          </rPr>
          <t>Including for Social Distancing Precautions.
May include rentals of tables &amp; chairs.</t>
        </r>
      </text>
    </comment>
    <comment ref="H18" authorId="0" shapeId="0" xr:uid="{064F900F-74DF-44DF-8475-78004E3524C0}">
      <text>
        <r>
          <rPr>
            <sz val="9"/>
            <color indexed="81"/>
            <rFont val="Tahoma"/>
            <family val="2"/>
          </rPr>
          <t>For ballots, equipment, etc.</t>
        </r>
      </text>
    </comment>
    <comment ref="I18" authorId="0" shapeId="0" xr:uid="{6BFEE7D3-0997-43D4-8984-5B8062EBAAB6}">
      <text>
        <r>
          <rPr>
            <sz val="9"/>
            <color indexed="81"/>
            <rFont val="Tahoma"/>
            <family val="2"/>
          </rPr>
          <t>For Tabulators, etc.</t>
        </r>
      </text>
    </comment>
    <comment ref="J18" authorId="0" shapeId="0" xr:uid="{596D03F9-B350-4816-B96E-0FB1DC17057B}">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8E16F320-C232-4FFC-83D4-FCF4B1090484}">
      <text>
        <r>
          <rPr>
            <sz val="9"/>
            <color indexed="81"/>
            <rFont val="Tahoma"/>
            <family val="2"/>
          </rPr>
          <t>Pens, Paper, PPE, etc.
Previous CARES funded PPE and Other Safety Supplies may be used in the recount process, but those costs should NOT also be claimed here.</t>
        </r>
      </text>
    </comment>
    <comment ref="L18" authorId="0" shapeId="0" xr:uid="{973BA9F6-5243-4E5F-8858-B51413C32E25}">
      <text>
        <r>
          <rPr>
            <sz val="9"/>
            <color indexed="81"/>
            <rFont val="Tahoma"/>
            <family val="2"/>
          </rPr>
          <t>Includes Live Streaming needs, Zoom, Microsoft Teams, etc.</t>
        </r>
      </text>
    </comment>
    <comment ref="M18" authorId="0" shapeId="0" xr:uid="{4CA132CE-5B76-4D82-A99E-1CBD0CA46758}">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6C234D02-E919-4278-B314-04F59FB6C10B}">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85628DC6-1C9E-421A-B369-5931416C3491}">
      <text>
        <r>
          <rPr>
            <sz val="9"/>
            <color indexed="81"/>
            <rFont val="Tahoma"/>
            <family val="2"/>
          </rPr>
          <t>Including for Social Distancing Precautions.
May include rentals of tables &amp; chairs.</t>
        </r>
      </text>
    </comment>
    <comment ref="H18" authorId="0" shapeId="0" xr:uid="{252E45EA-EE0F-4FF8-A986-9A3B1D9CF93A}">
      <text>
        <r>
          <rPr>
            <sz val="9"/>
            <color indexed="81"/>
            <rFont val="Tahoma"/>
            <family val="2"/>
          </rPr>
          <t>For ballots, equipment, etc.</t>
        </r>
      </text>
    </comment>
    <comment ref="I18" authorId="0" shapeId="0" xr:uid="{47594F28-81DD-4084-8AA1-7E1FCD587192}">
      <text>
        <r>
          <rPr>
            <sz val="9"/>
            <color indexed="81"/>
            <rFont val="Tahoma"/>
            <family val="2"/>
          </rPr>
          <t>For Tabulators, etc.</t>
        </r>
      </text>
    </comment>
    <comment ref="J18" authorId="0" shapeId="0" xr:uid="{93C66D3D-5C1E-44A6-AB0B-60241730FAFC}">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958A2DC9-C67A-434C-B463-16E3E18F5D7B}">
      <text>
        <r>
          <rPr>
            <sz val="9"/>
            <color indexed="81"/>
            <rFont val="Tahoma"/>
            <family val="2"/>
          </rPr>
          <t>Pens, Paper, PPE, etc.
Previous CARES funded PPE and Other Safety Supplies may be used in the recount process, but those costs should NOT also be claimed here.</t>
        </r>
      </text>
    </comment>
    <comment ref="L18" authorId="0" shapeId="0" xr:uid="{00EBFD82-5560-43BD-9F7C-2E62C4C55247}">
      <text>
        <r>
          <rPr>
            <sz val="9"/>
            <color indexed="81"/>
            <rFont val="Tahoma"/>
            <family val="2"/>
          </rPr>
          <t>Includes Live Streaming needs, Zoom, Microsoft Teams, etc.</t>
        </r>
      </text>
    </comment>
    <comment ref="M18" authorId="0" shapeId="0" xr:uid="{31AB6C43-761A-481F-BA38-143E1F6C8340}">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E4F06B35-EAE1-4698-8DFA-FCCF4B0123C3}">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92F1B84F-E64F-420C-9007-FC91B8CC947B}">
      <text>
        <r>
          <rPr>
            <sz val="9"/>
            <color indexed="81"/>
            <rFont val="Tahoma"/>
            <family val="2"/>
          </rPr>
          <t>Including for Social Distancing Precautions.
May include rentals of tables &amp; chairs.</t>
        </r>
      </text>
    </comment>
    <comment ref="H18" authorId="0" shapeId="0" xr:uid="{10E74A0B-DA26-4529-9EF4-96ADE926E110}">
      <text>
        <r>
          <rPr>
            <sz val="9"/>
            <color indexed="81"/>
            <rFont val="Tahoma"/>
            <family val="2"/>
          </rPr>
          <t>For ballots, equipment, etc.</t>
        </r>
      </text>
    </comment>
    <comment ref="I18" authorId="0" shapeId="0" xr:uid="{E6D6DF5A-09CE-4DEF-B13F-D92F8A3CA280}">
      <text>
        <r>
          <rPr>
            <sz val="9"/>
            <color indexed="81"/>
            <rFont val="Tahoma"/>
            <family val="2"/>
          </rPr>
          <t>For Tabulators, etc.</t>
        </r>
      </text>
    </comment>
    <comment ref="J18" authorId="0" shapeId="0" xr:uid="{E2503CE0-DD63-4DCF-94D7-5A4A7BC3F548}">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942EEFB9-06A3-46D3-A0D5-8DFE89824571}">
      <text>
        <r>
          <rPr>
            <sz val="9"/>
            <color indexed="81"/>
            <rFont val="Tahoma"/>
            <family val="2"/>
          </rPr>
          <t>Pens, Paper, PPE, etc.
Previous CARES funded PPE and Other Safety Supplies may be used in the recount process, but those costs should NOT also be claimed here.</t>
        </r>
      </text>
    </comment>
    <comment ref="L18" authorId="0" shapeId="0" xr:uid="{89C8775C-5382-42FF-8AA5-83352B791B50}">
      <text>
        <r>
          <rPr>
            <sz val="9"/>
            <color indexed="81"/>
            <rFont val="Tahoma"/>
            <family val="2"/>
          </rPr>
          <t>Includes Live Streaming needs, Zoom, Microsoft Teams, etc.</t>
        </r>
      </text>
    </comment>
    <comment ref="M18" authorId="0" shapeId="0" xr:uid="{6044DC30-681B-4770-A93A-D075BECF86E4}">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4E48AEE0-9F5A-4A36-A83C-94453AD5A87E}">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79E248AB-D7B0-495A-B9D0-BF696737059B}">
      <text>
        <r>
          <rPr>
            <sz val="9"/>
            <color indexed="81"/>
            <rFont val="Tahoma"/>
            <family val="2"/>
          </rPr>
          <t>Including for Social Distancing Precautions.
May include rentals of tables &amp; chairs.</t>
        </r>
      </text>
    </comment>
    <comment ref="H18" authorId="0" shapeId="0" xr:uid="{3D1C8AD4-390E-4614-AFC3-CAC5E488B595}">
      <text>
        <r>
          <rPr>
            <sz val="9"/>
            <color indexed="81"/>
            <rFont val="Tahoma"/>
            <family val="2"/>
          </rPr>
          <t>For ballots, equipment, etc.</t>
        </r>
      </text>
    </comment>
    <comment ref="I18" authorId="0" shapeId="0" xr:uid="{0F484F6D-4B7A-4028-9819-6ECA274D4C57}">
      <text>
        <r>
          <rPr>
            <sz val="9"/>
            <color indexed="81"/>
            <rFont val="Tahoma"/>
            <family val="2"/>
          </rPr>
          <t>For Tabulators, etc.</t>
        </r>
      </text>
    </comment>
    <comment ref="J18" authorId="0" shapeId="0" xr:uid="{63AE2848-FD58-48AB-A587-EDC9C599BF2F}">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5E5D97C3-8210-49EB-8706-80B40E887330}">
      <text>
        <r>
          <rPr>
            <sz val="9"/>
            <color indexed="81"/>
            <rFont val="Tahoma"/>
            <family val="2"/>
          </rPr>
          <t>Pens, Paper, PPE, etc.
Previous CARES funded PPE and Other Safety Supplies may be used in the recount process, but those costs should NOT also be claimed here.</t>
        </r>
      </text>
    </comment>
    <comment ref="L18" authorId="0" shapeId="0" xr:uid="{7787549C-BDD9-430F-8089-B3FB0158CCBE}">
      <text>
        <r>
          <rPr>
            <sz val="9"/>
            <color indexed="81"/>
            <rFont val="Tahoma"/>
            <family val="2"/>
          </rPr>
          <t>Includes Live Streaming needs, Zoom, Microsoft Teams, etc.</t>
        </r>
      </text>
    </comment>
    <comment ref="M18" authorId="0" shapeId="0" xr:uid="{165F3C2D-27F8-42BD-93FD-47BD37BC14E3}">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3B1AE28C-61AC-425A-94A2-374E7C979A64}">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48543956-45C5-4D80-991B-B167D6BBFDBB}">
      <text>
        <r>
          <rPr>
            <sz val="9"/>
            <color indexed="81"/>
            <rFont val="Tahoma"/>
            <family val="2"/>
          </rPr>
          <t>Including for Social Distancing Precautions.
May include rentals of tables &amp; chairs.</t>
        </r>
      </text>
    </comment>
    <comment ref="H18" authorId="0" shapeId="0" xr:uid="{A1EDAD18-7DA0-4B66-AE9D-09CFE8461FBE}">
      <text>
        <r>
          <rPr>
            <sz val="9"/>
            <color indexed="81"/>
            <rFont val="Tahoma"/>
            <family val="2"/>
          </rPr>
          <t>For ballots, equipment, etc.</t>
        </r>
      </text>
    </comment>
    <comment ref="I18" authorId="0" shapeId="0" xr:uid="{62E54D7C-1D21-4E59-A035-7C225C6CCC56}">
      <text>
        <r>
          <rPr>
            <sz val="9"/>
            <color indexed="81"/>
            <rFont val="Tahoma"/>
            <family val="2"/>
          </rPr>
          <t>For Tabulators, etc.</t>
        </r>
      </text>
    </comment>
    <comment ref="J18" authorId="0" shapeId="0" xr:uid="{F398C06C-CF43-469B-8929-442EB6394CD4}">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8034115F-5B4A-40C5-B822-D33FFF6105CE}">
      <text>
        <r>
          <rPr>
            <sz val="9"/>
            <color indexed="81"/>
            <rFont val="Tahoma"/>
            <family val="2"/>
          </rPr>
          <t>Pens, Paper, PPE, etc.
Previous CARES funded PPE and Other Safety Supplies may be used in the recount process, but those costs should NOT also be claimed here.</t>
        </r>
      </text>
    </comment>
    <comment ref="L18" authorId="0" shapeId="0" xr:uid="{19DA22CD-A33C-48A7-86AB-1EB9E094A727}">
      <text>
        <r>
          <rPr>
            <sz val="9"/>
            <color indexed="81"/>
            <rFont val="Tahoma"/>
            <family val="2"/>
          </rPr>
          <t>Includes Live Streaming needs, Zoom, Microsoft Teams, etc.</t>
        </r>
      </text>
    </comment>
    <comment ref="M18" authorId="0" shapeId="0" xr:uid="{CBF621F0-E2D6-412B-9527-1B9B6287F711}">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F10D2418-24D1-487D-8C97-3033160181B3}">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2AE0C7C4-3BCF-4DAD-B991-4859FBD5BE2D}">
      <text>
        <r>
          <rPr>
            <sz val="9"/>
            <color indexed="81"/>
            <rFont val="Tahoma"/>
            <family val="2"/>
          </rPr>
          <t>Including for Social Distancing Precautions.
May include rentals of tables &amp; chairs.</t>
        </r>
      </text>
    </comment>
    <comment ref="H18" authorId="0" shapeId="0" xr:uid="{6C77E6C4-979F-4F6D-BE14-DD7066DF9E25}">
      <text>
        <r>
          <rPr>
            <sz val="9"/>
            <color indexed="81"/>
            <rFont val="Tahoma"/>
            <family val="2"/>
          </rPr>
          <t>For ballots, equipment, etc.</t>
        </r>
      </text>
    </comment>
    <comment ref="I18" authorId="0" shapeId="0" xr:uid="{B62306D5-FEE4-456A-BE14-0426AF02F105}">
      <text>
        <r>
          <rPr>
            <sz val="9"/>
            <color indexed="81"/>
            <rFont val="Tahoma"/>
            <family val="2"/>
          </rPr>
          <t>For Tabulators, etc.</t>
        </r>
      </text>
    </comment>
    <comment ref="J18" authorId="0" shapeId="0" xr:uid="{A92D1921-E97F-4629-9EBA-0B34BCE8BE94}">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F3C1869A-44E1-49DA-8BBF-9789F2218CEB}">
      <text>
        <r>
          <rPr>
            <sz val="9"/>
            <color indexed="81"/>
            <rFont val="Tahoma"/>
            <family val="2"/>
          </rPr>
          <t>Pens, Paper, PPE, etc.
Previous CARES funded PPE and Other Safety Supplies may be used in the recount process, but those costs should NOT also be claimed here.</t>
        </r>
      </text>
    </comment>
    <comment ref="L18" authorId="0" shapeId="0" xr:uid="{0AD920EE-0A9E-415A-AC79-8CCB473CDBD3}">
      <text>
        <r>
          <rPr>
            <sz val="9"/>
            <color indexed="81"/>
            <rFont val="Tahoma"/>
            <family val="2"/>
          </rPr>
          <t>Includes Live Streaming needs, Zoom, Microsoft Teams, etc.</t>
        </r>
      </text>
    </comment>
    <comment ref="M18" authorId="0" shapeId="0" xr:uid="{1F9CCD2B-8954-4CAA-B051-EE3367CB1C1E}">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6" authorId="0" shapeId="0" xr:uid="{033E4093-B4E2-4E8B-AE62-C1A4287584BB}">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7" authorId="0" shapeId="0" xr:uid="{5FEF09F2-ECDC-4092-941C-DAAA4F7B2EEA}">
      <text>
        <r>
          <rPr>
            <sz val="9"/>
            <color indexed="81"/>
            <rFont val="Tahoma"/>
            <family val="2"/>
          </rPr>
          <t>Including for Social Distancing Precautions.
May include rentals of tables &amp; chairs.</t>
        </r>
      </text>
    </comment>
    <comment ref="H17" authorId="0" shapeId="0" xr:uid="{A44720D8-0B45-4A44-8797-416EADB96A2A}">
      <text>
        <r>
          <rPr>
            <sz val="9"/>
            <color indexed="81"/>
            <rFont val="Tahoma"/>
            <family val="2"/>
          </rPr>
          <t>For ballots, equipment, etc.</t>
        </r>
      </text>
    </comment>
    <comment ref="I17" authorId="0" shapeId="0" xr:uid="{6B8B7378-D15F-4DCC-92D3-51517B0E9C7E}">
      <text>
        <r>
          <rPr>
            <sz val="9"/>
            <color indexed="81"/>
            <rFont val="Tahoma"/>
            <family val="2"/>
          </rPr>
          <t>For Tabulators, etc.</t>
        </r>
      </text>
    </comment>
    <comment ref="J17" authorId="0" shapeId="0" xr:uid="{0A1CD32F-C15C-436D-BBAB-BFF8089B8184}">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7" authorId="0" shapeId="0" xr:uid="{C30434D8-E30F-47B2-9F6E-A5514CB916C4}">
      <text>
        <r>
          <rPr>
            <sz val="9"/>
            <color indexed="81"/>
            <rFont val="Tahoma"/>
            <family val="2"/>
          </rPr>
          <t>Pens, Paper, PPE, etc.
Previous CARES funded PPE and Other Safety Supplies may be used in the recount process, but those costs should NOT also be claimed here.</t>
        </r>
      </text>
    </comment>
    <comment ref="L17" authorId="0" shapeId="0" xr:uid="{C71E4096-C5A9-42F7-B019-60D48ADD2112}">
      <text>
        <r>
          <rPr>
            <sz val="9"/>
            <color indexed="81"/>
            <rFont val="Tahoma"/>
            <family val="2"/>
          </rPr>
          <t>Includes Live Streaming needs, Zoom, Microsoft Teams, etc.</t>
        </r>
      </text>
    </comment>
    <comment ref="M17" authorId="0" shapeId="0" xr:uid="{2AA6B01F-5D0A-4A42-9F09-3A29DC15572E}">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9A7B13CA-803A-4E18-BE37-519F1EECEB95}">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45442155-8570-423E-AEC6-5D1DE09C8698}">
      <text>
        <r>
          <rPr>
            <sz val="9"/>
            <color indexed="81"/>
            <rFont val="Tahoma"/>
            <family val="2"/>
          </rPr>
          <t>Including for Social Distancing Precautions.
May include rentals of tables &amp; chairs.</t>
        </r>
      </text>
    </comment>
    <comment ref="H18" authorId="0" shapeId="0" xr:uid="{C25B2C64-245B-4EA2-8188-51EB32A4DE49}">
      <text>
        <r>
          <rPr>
            <sz val="9"/>
            <color indexed="81"/>
            <rFont val="Tahoma"/>
            <family val="2"/>
          </rPr>
          <t>For ballots, equipment, etc.</t>
        </r>
      </text>
    </comment>
    <comment ref="I18" authorId="0" shapeId="0" xr:uid="{8B89876F-E167-4DE6-BAEC-350B1C623C30}">
      <text>
        <r>
          <rPr>
            <sz val="9"/>
            <color indexed="81"/>
            <rFont val="Tahoma"/>
            <family val="2"/>
          </rPr>
          <t>For Tabulators, etc.</t>
        </r>
      </text>
    </comment>
    <comment ref="J18" authorId="0" shapeId="0" xr:uid="{D209EEE3-4917-4A68-9C4F-EC8997996587}">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E18FF02F-5609-4E05-9316-D3A49B959C2A}">
      <text>
        <r>
          <rPr>
            <sz val="9"/>
            <color indexed="81"/>
            <rFont val="Tahoma"/>
            <family val="2"/>
          </rPr>
          <t>Pens, Paper, PPE, etc.
Previous CARES funded PPE and Other Safety Supplies may be used in the recount process, but those costs should NOT also be claimed here.</t>
        </r>
      </text>
    </comment>
    <comment ref="L18" authorId="0" shapeId="0" xr:uid="{F2FD9C59-8893-4043-A95A-0DD417ADC2FF}">
      <text>
        <r>
          <rPr>
            <sz val="9"/>
            <color indexed="81"/>
            <rFont val="Tahoma"/>
            <family val="2"/>
          </rPr>
          <t>Includes Live Streaming needs, Zoom, Microsoft Teams, etc.</t>
        </r>
      </text>
    </comment>
    <comment ref="M18" authorId="0" shapeId="0" xr:uid="{C1699F0E-7CF5-45E8-AA07-7A144E56A0C0}">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39D5801A-BE60-4106-B685-ED64DCFEF88F}">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190AB370-3199-4ABC-B759-E876109061A7}">
      <text>
        <r>
          <rPr>
            <sz val="9"/>
            <color indexed="81"/>
            <rFont val="Tahoma"/>
            <family val="2"/>
          </rPr>
          <t>Including for Social Distancing Precautions.
May include rentals of tables &amp; chairs.</t>
        </r>
      </text>
    </comment>
    <comment ref="H18" authorId="0" shapeId="0" xr:uid="{A0160A0B-9DEC-4BA2-9905-689296C935BB}">
      <text>
        <r>
          <rPr>
            <sz val="9"/>
            <color indexed="81"/>
            <rFont val="Tahoma"/>
            <family val="2"/>
          </rPr>
          <t>For ballots, equipment, etc.</t>
        </r>
      </text>
    </comment>
    <comment ref="I18" authorId="0" shapeId="0" xr:uid="{FEAFE8D4-C4DE-49CC-9A45-E0C2400F30F3}">
      <text>
        <r>
          <rPr>
            <sz val="9"/>
            <color indexed="81"/>
            <rFont val="Tahoma"/>
            <family val="2"/>
          </rPr>
          <t>For Tabulators, etc.</t>
        </r>
      </text>
    </comment>
    <comment ref="J18" authorId="0" shapeId="0" xr:uid="{455BAD80-84B0-4751-A110-335AD7798742}">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806510B0-AA30-405C-8903-3CFB7E284E23}">
      <text>
        <r>
          <rPr>
            <sz val="9"/>
            <color indexed="81"/>
            <rFont val="Tahoma"/>
            <family val="2"/>
          </rPr>
          <t>Pens, Paper, PPE, etc.
Previous CARES funded PPE and Other Safety Supplies may be used in the recount process, but those costs should NOT also be claimed here.</t>
        </r>
      </text>
    </comment>
    <comment ref="L18" authorId="0" shapeId="0" xr:uid="{0A61E55C-4124-4330-967A-ADC731D444C0}">
      <text>
        <r>
          <rPr>
            <sz val="9"/>
            <color indexed="81"/>
            <rFont val="Tahoma"/>
            <family val="2"/>
          </rPr>
          <t>Includes Live Streaming needs, Zoom, Microsoft Teams, etc.</t>
        </r>
      </text>
    </comment>
    <comment ref="M18" authorId="0" shapeId="0" xr:uid="{18D9BE82-9670-4C15-AF3F-074EB998A731}">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H17" authorId="0" shapeId="0" xr:uid="{EF7F9942-41F0-493E-AE43-08052B7AEA0B}">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H18" authorId="0" shapeId="0" xr:uid="{D25055A8-27BF-4B16-993D-B3A233525728}">
      <text>
        <r>
          <rPr>
            <sz val="9"/>
            <color indexed="81"/>
            <rFont val="Tahoma"/>
            <family val="2"/>
          </rPr>
          <t>Including for Social Distancing Precautions.
May include rentals of tables &amp; chairs.</t>
        </r>
      </text>
    </comment>
    <comment ref="I18" authorId="0" shapeId="0" xr:uid="{AFE01DC8-5F13-45BD-8C4E-890CC442738E}">
      <text>
        <r>
          <rPr>
            <sz val="9"/>
            <color indexed="81"/>
            <rFont val="Tahoma"/>
            <family val="2"/>
          </rPr>
          <t>For ballots, equipment, etc.</t>
        </r>
      </text>
    </comment>
    <comment ref="J18" authorId="0" shapeId="0" xr:uid="{A431566C-A064-41E1-A05D-5EFD8375FB96}">
      <text>
        <r>
          <rPr>
            <sz val="9"/>
            <color indexed="81"/>
            <rFont val="Tahoma"/>
            <family val="2"/>
          </rPr>
          <t>For Tabulators, etc.</t>
        </r>
      </text>
    </comment>
    <comment ref="K18" authorId="0" shapeId="0" xr:uid="{90FEC732-1662-4183-B493-7918299F598A}">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L18" authorId="0" shapeId="0" xr:uid="{FCBB3BB1-34E8-485B-8BF1-BEC6067C2E5D}">
      <text>
        <r>
          <rPr>
            <sz val="9"/>
            <color indexed="81"/>
            <rFont val="Tahoma"/>
            <family val="2"/>
          </rPr>
          <t>Pens, Paper, PPE, etc.
Previous CARES funded PPE and Other Safety Supplies may be used in the recount process, but those costs should NOT also be claimed here.</t>
        </r>
      </text>
    </comment>
    <comment ref="M18" authorId="0" shapeId="0" xr:uid="{2A6AC9B2-7595-43A1-B57C-072C71EA7618}">
      <text>
        <r>
          <rPr>
            <sz val="9"/>
            <color indexed="81"/>
            <rFont val="Tahoma"/>
            <family val="2"/>
          </rPr>
          <t>Includes Live Streaming needs, Zoom, Microsoft Teams, etc.</t>
        </r>
      </text>
    </comment>
    <comment ref="N18" authorId="0" shapeId="0" xr:uid="{CC77FFA7-1672-472D-98C9-923F7CE57067}">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CEC4CA26-050D-4297-83CB-35047AFFB2D8}">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96F05871-6546-464E-AB76-8FC4614B25C8}">
      <text>
        <r>
          <rPr>
            <sz val="9"/>
            <color indexed="81"/>
            <rFont val="Tahoma"/>
            <family val="2"/>
          </rPr>
          <t>Including for Social Distancing Precautions.
May include rentals of tables &amp; chairs.</t>
        </r>
      </text>
    </comment>
    <comment ref="H18" authorId="0" shapeId="0" xr:uid="{D924EB08-069D-4B54-B530-D7DBF39EE002}">
      <text>
        <r>
          <rPr>
            <sz val="9"/>
            <color indexed="81"/>
            <rFont val="Tahoma"/>
            <family val="2"/>
          </rPr>
          <t>For ballots, equipment, etc.</t>
        </r>
      </text>
    </comment>
    <comment ref="I18" authorId="0" shapeId="0" xr:uid="{3A2FEAD4-2323-4333-9D96-025D1EEE2CED}">
      <text>
        <r>
          <rPr>
            <sz val="9"/>
            <color indexed="81"/>
            <rFont val="Tahoma"/>
            <family val="2"/>
          </rPr>
          <t>For Tabulators, etc.</t>
        </r>
      </text>
    </comment>
    <comment ref="J18" authorId="0" shapeId="0" xr:uid="{DB968DD7-A653-49A3-BF60-7A250A95EDF9}">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87B3A458-403C-4859-A620-2CDC2DBE4125}">
      <text>
        <r>
          <rPr>
            <sz val="9"/>
            <color indexed="81"/>
            <rFont val="Tahoma"/>
            <family val="2"/>
          </rPr>
          <t>Pens, Paper, PPE, etc.
Previous CARES funded PPE and Other Safety Supplies may be used in the recount process, but those costs should NOT also be claimed here.</t>
        </r>
      </text>
    </comment>
    <comment ref="L18" authorId="0" shapeId="0" xr:uid="{DF39E798-B1D8-4CB6-902E-449BC1041100}">
      <text>
        <r>
          <rPr>
            <sz val="9"/>
            <color indexed="81"/>
            <rFont val="Tahoma"/>
            <family val="2"/>
          </rPr>
          <t>Includes Live Streaming needs, Zoom, Microsoft Teams, etc.</t>
        </r>
      </text>
    </comment>
    <comment ref="M18" authorId="0" shapeId="0" xr:uid="{993213A3-4755-419A-AAA1-69728FD7643B}">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BA84ACAD-45B1-4BB3-B7C6-9C4D216E0219}">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DF3CDF91-97B5-420F-A026-B52C09E7A965}">
      <text>
        <r>
          <rPr>
            <sz val="9"/>
            <color indexed="81"/>
            <rFont val="Tahoma"/>
            <family val="2"/>
          </rPr>
          <t>Including for Social Distancing Precautions.
May include rentals of tables &amp; chairs.</t>
        </r>
      </text>
    </comment>
    <comment ref="H18" authorId="0" shapeId="0" xr:uid="{49FA90A9-973F-434B-B4B1-D21468B88FC0}">
      <text>
        <r>
          <rPr>
            <sz val="9"/>
            <color indexed="81"/>
            <rFont val="Tahoma"/>
            <family val="2"/>
          </rPr>
          <t>For ballots, equipment, etc.</t>
        </r>
      </text>
    </comment>
    <comment ref="I18" authorId="0" shapeId="0" xr:uid="{1AE07D82-F77F-41CB-A913-E838FF5CE78F}">
      <text>
        <r>
          <rPr>
            <sz val="9"/>
            <color indexed="81"/>
            <rFont val="Tahoma"/>
            <family val="2"/>
          </rPr>
          <t>For Tabulators, etc.</t>
        </r>
      </text>
    </comment>
    <comment ref="J18" authorId="0" shapeId="0" xr:uid="{C2A774E2-EA76-4FD8-AEE7-70787FD784D0}">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406F5090-94D8-469C-A29C-9D39625F5A1F}">
      <text>
        <r>
          <rPr>
            <sz val="9"/>
            <color indexed="81"/>
            <rFont val="Tahoma"/>
            <family val="2"/>
          </rPr>
          <t>Pens, Paper, PPE, etc.
Previous CARES funded PPE and Other Safety Supplies may be used in the recount process, but those costs should NOT also be claimed here.</t>
        </r>
      </text>
    </comment>
    <comment ref="L18" authorId="0" shapeId="0" xr:uid="{6BBB62D0-5E98-416F-A2D5-2685E3460353}">
      <text>
        <r>
          <rPr>
            <sz val="9"/>
            <color indexed="81"/>
            <rFont val="Tahoma"/>
            <family val="2"/>
          </rPr>
          <t>Includes Live Streaming needs, Zoom, Microsoft Teams, etc.</t>
        </r>
      </text>
    </comment>
    <comment ref="M18" authorId="0" shapeId="0" xr:uid="{A5A935D9-6829-4779-8E1D-C0B0FE8D16AE}">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BB72D842-C423-40EB-9003-E6F75FBFEB1D}">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FDA35DF0-31DA-4B20-8090-55A38B49F088}">
      <text>
        <r>
          <rPr>
            <sz val="9"/>
            <color indexed="81"/>
            <rFont val="Tahoma"/>
            <family val="2"/>
          </rPr>
          <t>Including for Social Distancing Precautions.
May include rentals of tables &amp; chairs.</t>
        </r>
      </text>
    </comment>
    <comment ref="H18" authorId="0" shapeId="0" xr:uid="{9C753EFC-9942-468E-8ACA-9A2CABAAE6E6}">
      <text>
        <r>
          <rPr>
            <sz val="9"/>
            <color indexed="81"/>
            <rFont val="Tahoma"/>
            <family val="2"/>
          </rPr>
          <t>For ballots, equipment, etc.</t>
        </r>
      </text>
    </comment>
    <comment ref="I18" authorId="0" shapeId="0" xr:uid="{BE9532A4-EB02-4EED-AC15-D8168E9AE8CC}">
      <text>
        <r>
          <rPr>
            <sz val="9"/>
            <color indexed="81"/>
            <rFont val="Tahoma"/>
            <family val="2"/>
          </rPr>
          <t>For Tabulators, etc.</t>
        </r>
      </text>
    </comment>
    <comment ref="J18" authorId="0" shapeId="0" xr:uid="{8D41A8B0-0E4A-4B23-A09E-E4919457B844}">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D3B8C3BF-6413-44D3-8675-25B93BC030EA}">
      <text>
        <r>
          <rPr>
            <sz val="9"/>
            <color indexed="81"/>
            <rFont val="Tahoma"/>
            <family val="2"/>
          </rPr>
          <t>Pens, Paper, PPE, etc.
Previous CARES funded PPE and Other Safety Supplies may be used in the recount process, but those costs should NOT also be claimed here.</t>
        </r>
      </text>
    </comment>
    <comment ref="L18" authorId="0" shapeId="0" xr:uid="{D4FBC2FD-4D37-4257-A2A1-15AD0D25965B}">
      <text>
        <r>
          <rPr>
            <sz val="9"/>
            <color indexed="81"/>
            <rFont val="Tahoma"/>
            <family val="2"/>
          </rPr>
          <t>Includes Live Streaming needs, Zoom, Microsoft Teams, etc.</t>
        </r>
      </text>
    </comment>
    <comment ref="M18" authorId="0" shapeId="0" xr:uid="{45A90812-C109-4521-963C-BA54458BA805}">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5525BBEA-11CF-4501-B0C1-C81B1FB084F2}">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C43540C7-E9BC-473B-BBA0-3F6AF23702B3}">
      <text>
        <r>
          <rPr>
            <sz val="9"/>
            <color indexed="81"/>
            <rFont val="Tahoma"/>
            <family val="2"/>
          </rPr>
          <t>Including for Social Distancing Precautions.
May include rentals of tables &amp; chairs.</t>
        </r>
      </text>
    </comment>
    <comment ref="H18" authorId="0" shapeId="0" xr:uid="{E3D752FA-DA97-41CF-AC04-E23A14EFC38B}">
      <text>
        <r>
          <rPr>
            <sz val="9"/>
            <color indexed="81"/>
            <rFont val="Tahoma"/>
            <family val="2"/>
          </rPr>
          <t>For ballots, equipment, etc.</t>
        </r>
      </text>
    </comment>
    <comment ref="I18" authorId="0" shapeId="0" xr:uid="{1B1E09CE-B00B-49F1-A5B9-11944D9EEFD1}">
      <text>
        <r>
          <rPr>
            <sz val="9"/>
            <color indexed="81"/>
            <rFont val="Tahoma"/>
            <family val="2"/>
          </rPr>
          <t>For Tabulators, etc.</t>
        </r>
      </text>
    </comment>
    <comment ref="J18" authorId="0" shapeId="0" xr:uid="{4339B501-88AE-4EFE-B328-F8CD2BBE6871}">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5DE3310E-1078-45ED-9B2C-BE56A1FE6BFB}">
      <text>
        <r>
          <rPr>
            <sz val="9"/>
            <color indexed="81"/>
            <rFont val="Tahoma"/>
            <family val="2"/>
          </rPr>
          <t>Pens, Paper, PPE, etc.
Previous CARES funded PPE and Other Safety Supplies may be used in the recount process, but those costs should NOT also be claimed here.</t>
        </r>
      </text>
    </comment>
    <comment ref="L18" authorId="0" shapeId="0" xr:uid="{78FF3EF8-A13D-4686-A773-7D79391F9FB7}">
      <text>
        <r>
          <rPr>
            <sz val="9"/>
            <color indexed="81"/>
            <rFont val="Tahoma"/>
            <family val="2"/>
          </rPr>
          <t>Includes Live Streaming needs, Zoom, Microsoft Teams, etc.</t>
        </r>
      </text>
    </comment>
    <comment ref="M18" authorId="0" shapeId="0" xr:uid="{D20294EF-1554-41C4-9E8B-AE44AAE07EDA}">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224B15B7-405B-48F5-8D18-6D52729CC9DD}">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684CB33D-7AC7-4A9C-904D-CD8C08A16BCB}">
      <text>
        <r>
          <rPr>
            <sz val="9"/>
            <color indexed="81"/>
            <rFont val="Tahoma"/>
            <family val="2"/>
          </rPr>
          <t>Including for Social Distancing Precautions.
May include rentals of tables &amp; chairs.</t>
        </r>
      </text>
    </comment>
    <comment ref="H18" authorId="0" shapeId="0" xr:uid="{5411C53B-2249-4776-BF75-59478DC4685D}">
      <text>
        <r>
          <rPr>
            <sz val="9"/>
            <color indexed="81"/>
            <rFont val="Tahoma"/>
            <family val="2"/>
          </rPr>
          <t>For ballots, equipment, etc.</t>
        </r>
      </text>
    </comment>
    <comment ref="I18" authorId="0" shapeId="0" xr:uid="{61D4EBDD-41DE-4259-BF89-F07CD224F83A}">
      <text>
        <r>
          <rPr>
            <sz val="9"/>
            <color indexed="81"/>
            <rFont val="Tahoma"/>
            <family val="2"/>
          </rPr>
          <t>For Tabulators, etc.</t>
        </r>
      </text>
    </comment>
    <comment ref="J18" authorId="0" shapeId="0" xr:uid="{3218ACF0-EC5F-480C-8E6D-79DD42695C0B}">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148BB6BE-C70F-48FA-99B0-A59AC66993E7}">
      <text>
        <r>
          <rPr>
            <sz val="9"/>
            <color indexed="81"/>
            <rFont val="Tahoma"/>
            <family val="2"/>
          </rPr>
          <t>Pens, Paper, PPE, etc.
Previous CARES funded PPE and Other Safety Supplies may be used in the recount process, but those costs should NOT also be claimed here.</t>
        </r>
      </text>
    </comment>
    <comment ref="L18" authorId="0" shapeId="0" xr:uid="{9BB448B3-31FF-44CA-B79A-4F690FBBCB4E}">
      <text>
        <r>
          <rPr>
            <sz val="9"/>
            <color indexed="81"/>
            <rFont val="Tahoma"/>
            <family val="2"/>
          </rPr>
          <t>Includes Live Streaming needs, Zoom, Microsoft Teams, etc.</t>
        </r>
      </text>
    </comment>
    <comment ref="M18" authorId="0" shapeId="0" xr:uid="{1D5F2FE6-3B9C-49C3-B6D9-51B093B2501F}">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700197B7-18A9-41AC-82A5-2711DAA6E408}">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CCD323C3-6C54-42C8-8E12-5DA090C9C805}">
      <text>
        <r>
          <rPr>
            <sz val="9"/>
            <color indexed="81"/>
            <rFont val="Tahoma"/>
            <family val="2"/>
          </rPr>
          <t>Including for Social Distancing Precautions.
May include rentals of tables &amp; chairs.</t>
        </r>
      </text>
    </comment>
    <comment ref="H18" authorId="0" shapeId="0" xr:uid="{8E6E8945-0326-4841-8097-CDB95E5CA450}">
      <text>
        <r>
          <rPr>
            <sz val="9"/>
            <color indexed="81"/>
            <rFont val="Tahoma"/>
            <family val="2"/>
          </rPr>
          <t>For ballots, equipment, etc.</t>
        </r>
      </text>
    </comment>
    <comment ref="I18" authorId="0" shapeId="0" xr:uid="{28D8E4E2-EF10-471A-95C9-B9E68E5D6DCD}">
      <text>
        <r>
          <rPr>
            <sz val="9"/>
            <color indexed="81"/>
            <rFont val="Tahoma"/>
            <family val="2"/>
          </rPr>
          <t>For Tabulators, etc.</t>
        </r>
      </text>
    </comment>
    <comment ref="J18" authorId="0" shapeId="0" xr:uid="{20BB8010-CFF1-4072-A07C-A323F7460C8E}">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539D70F1-B111-4AA7-BCE3-39CA8CD5099A}">
      <text>
        <r>
          <rPr>
            <sz val="9"/>
            <color indexed="81"/>
            <rFont val="Tahoma"/>
            <family val="2"/>
          </rPr>
          <t>Pens, Paper, PPE, etc.
Previous CARES funded PPE and Other Safety Supplies may be used in the recount process, but those costs should NOT also be claimed here.</t>
        </r>
      </text>
    </comment>
    <comment ref="L18" authorId="0" shapeId="0" xr:uid="{9ED85A1E-6685-4A70-A137-94635795316D}">
      <text>
        <r>
          <rPr>
            <sz val="9"/>
            <color indexed="81"/>
            <rFont val="Tahoma"/>
            <family val="2"/>
          </rPr>
          <t>Includes Live Streaming needs, Zoom, Microsoft Teams, etc.</t>
        </r>
      </text>
    </comment>
    <comment ref="M18" authorId="0" shapeId="0" xr:uid="{00CA8975-4FD4-4F75-A880-2598D5379266}">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D30B7D8F-CCCE-454D-B408-4E40E268A432}">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E9625F85-29FC-4CD0-AA28-EA5AFB482B18}">
      <text>
        <r>
          <rPr>
            <sz val="9"/>
            <color indexed="81"/>
            <rFont val="Tahoma"/>
            <family val="2"/>
          </rPr>
          <t>Including for Social Distancing Precautions.
May include rentals of tables &amp; chairs.</t>
        </r>
      </text>
    </comment>
    <comment ref="H18" authorId="0" shapeId="0" xr:uid="{4313D403-9FF3-491C-B0A4-1663B66926AC}">
      <text>
        <r>
          <rPr>
            <sz val="9"/>
            <color indexed="81"/>
            <rFont val="Tahoma"/>
            <family val="2"/>
          </rPr>
          <t>For ballots, equipment, etc.</t>
        </r>
      </text>
    </comment>
    <comment ref="I18" authorId="0" shapeId="0" xr:uid="{3C529444-DA55-477A-BA68-53CB2D280AB2}">
      <text>
        <r>
          <rPr>
            <sz val="9"/>
            <color indexed="81"/>
            <rFont val="Tahoma"/>
            <family val="2"/>
          </rPr>
          <t>For Tabulators, etc.</t>
        </r>
      </text>
    </comment>
    <comment ref="J18" authorId="0" shapeId="0" xr:uid="{41C2D5AE-1CA4-41EE-A251-75D482DC1530}">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289BEB17-EE94-49ED-A2A0-695CB4ECD4C3}">
      <text>
        <r>
          <rPr>
            <sz val="9"/>
            <color indexed="81"/>
            <rFont val="Tahoma"/>
            <family val="2"/>
          </rPr>
          <t>Pens, Paper, PPE, etc.
Previous CARES funded PPE and Other Safety Supplies may be used in the recount process, but those costs should NOT also be claimed here.</t>
        </r>
      </text>
    </comment>
    <comment ref="L18" authorId="0" shapeId="0" xr:uid="{D84CA9A1-6899-47F8-9CC1-5D59DDAF90A0}">
      <text>
        <r>
          <rPr>
            <sz val="9"/>
            <color indexed="81"/>
            <rFont val="Tahoma"/>
            <family val="2"/>
          </rPr>
          <t>Includes Live Streaming needs, Zoom, Microsoft Teams, etc.</t>
        </r>
      </text>
    </comment>
    <comment ref="M18" authorId="0" shapeId="0" xr:uid="{F612FE10-AAF4-4A0E-88F4-F42286FFD5C5}">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4F50E917-B599-44EB-83A4-9B3E9A6EB964}">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1AA771DF-C93A-4381-94A0-50182543105F}">
      <text>
        <r>
          <rPr>
            <sz val="9"/>
            <color indexed="81"/>
            <rFont val="Tahoma"/>
            <family val="2"/>
          </rPr>
          <t>Including for Social Distancing Precautions.
May include rentals of tables &amp; chairs.</t>
        </r>
      </text>
    </comment>
    <comment ref="H18" authorId="0" shapeId="0" xr:uid="{6667ADC2-2D80-4A61-9923-E0B89862F6E0}">
      <text>
        <r>
          <rPr>
            <sz val="9"/>
            <color indexed="81"/>
            <rFont val="Tahoma"/>
            <family val="2"/>
          </rPr>
          <t>For ballots, equipment, etc.</t>
        </r>
      </text>
    </comment>
    <comment ref="I18" authorId="0" shapeId="0" xr:uid="{E4748B1E-3CDA-49FA-8A4D-6D151D6F67C7}">
      <text>
        <r>
          <rPr>
            <sz val="9"/>
            <color indexed="81"/>
            <rFont val="Tahoma"/>
            <family val="2"/>
          </rPr>
          <t>For Tabulators, etc.</t>
        </r>
      </text>
    </comment>
    <comment ref="J18" authorId="0" shapeId="0" xr:uid="{8937D36F-DF99-4184-B410-F9AB47B6C228}">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4F2B548C-4CC1-4280-BB78-EB285D2C1D9D}">
      <text>
        <r>
          <rPr>
            <sz val="9"/>
            <color indexed="81"/>
            <rFont val="Tahoma"/>
            <family val="2"/>
          </rPr>
          <t>Pens, Paper, PPE, etc.
Previous CARES funded PPE and Other Safety Supplies may be used in the recount process, but those costs should NOT also be claimed here.</t>
        </r>
      </text>
    </comment>
    <comment ref="L18" authorId="0" shapeId="0" xr:uid="{3E9A561E-3BE6-47BA-834E-8E0662E5EA11}">
      <text>
        <r>
          <rPr>
            <sz val="9"/>
            <color indexed="81"/>
            <rFont val="Tahoma"/>
            <family val="2"/>
          </rPr>
          <t>Includes Live Streaming needs, Zoom, Microsoft Teams, etc.</t>
        </r>
      </text>
    </comment>
    <comment ref="M18" authorId="0" shapeId="0" xr:uid="{BEE112C9-AECD-42A1-BE9D-E3477DA24F72}">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849CF3FC-3946-439A-85A0-D466AF885021}">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2C5BDEB3-A4A2-425D-BF13-AB7E01208A0E}">
      <text>
        <r>
          <rPr>
            <sz val="9"/>
            <color indexed="81"/>
            <rFont val="Tahoma"/>
            <family val="2"/>
          </rPr>
          <t>Including for Social Distancing Precautions.
May include rentals of tables &amp; chairs.</t>
        </r>
      </text>
    </comment>
    <comment ref="H18" authorId="0" shapeId="0" xr:uid="{EEF1CB31-E8D9-4A51-A6C9-ADEB13E7B407}">
      <text>
        <r>
          <rPr>
            <sz val="9"/>
            <color indexed="81"/>
            <rFont val="Tahoma"/>
            <family val="2"/>
          </rPr>
          <t>For ballots, equipment, etc.</t>
        </r>
      </text>
    </comment>
    <comment ref="I18" authorId="0" shapeId="0" xr:uid="{6B1687BF-4C92-4543-BB26-6422E2A49D58}">
      <text>
        <r>
          <rPr>
            <sz val="9"/>
            <color indexed="81"/>
            <rFont val="Tahoma"/>
            <family val="2"/>
          </rPr>
          <t>For Tabulators, etc.</t>
        </r>
      </text>
    </comment>
    <comment ref="J18" authorId="0" shapeId="0" xr:uid="{47394CFD-4957-4F53-9791-85ED2AB39EBB}">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33490147-3220-4BC3-B996-0773BDACFF6C}">
      <text>
        <r>
          <rPr>
            <sz val="9"/>
            <color indexed="81"/>
            <rFont val="Tahoma"/>
            <family val="2"/>
          </rPr>
          <t>Pens, Paper, PPE, etc.
Previous CARES funded PPE and Other Safety Supplies may be used in the recount process, but those costs should NOT also be claimed here.</t>
        </r>
      </text>
    </comment>
    <comment ref="L18" authorId="0" shapeId="0" xr:uid="{C18C0AD8-B351-4DF3-BCD1-C6C4645266B8}">
      <text>
        <r>
          <rPr>
            <sz val="9"/>
            <color indexed="81"/>
            <rFont val="Tahoma"/>
            <family val="2"/>
          </rPr>
          <t>Includes Live Streaming needs, Zoom, Microsoft Teams, etc.</t>
        </r>
      </text>
    </comment>
    <comment ref="M18" authorId="0" shapeId="0" xr:uid="{9A3BDBD1-AE18-4736-BBDA-A858203B4892}">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1CC2E7BF-EBD8-4F9C-9BFE-F822C1D16DBB}">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25D13B2F-1CCA-4B1A-A71A-568054273C2F}">
      <text>
        <r>
          <rPr>
            <sz val="9"/>
            <color indexed="81"/>
            <rFont val="Tahoma"/>
            <family val="2"/>
          </rPr>
          <t>Including for Social Distancing Precautions.
May include rentals of tables &amp; chairs.</t>
        </r>
      </text>
    </comment>
    <comment ref="H18" authorId="0" shapeId="0" xr:uid="{E1044551-E0DE-492F-86C1-01DB9213B378}">
      <text>
        <r>
          <rPr>
            <sz val="9"/>
            <color indexed="81"/>
            <rFont val="Tahoma"/>
            <family val="2"/>
          </rPr>
          <t>For ballots, equipment, etc.</t>
        </r>
      </text>
    </comment>
    <comment ref="I18" authorId="0" shapeId="0" xr:uid="{CA806352-C329-49A7-9848-B07D472651A6}">
      <text>
        <r>
          <rPr>
            <sz val="9"/>
            <color indexed="81"/>
            <rFont val="Tahoma"/>
            <family val="2"/>
          </rPr>
          <t>For Tabulators, etc.</t>
        </r>
      </text>
    </comment>
    <comment ref="J18" authorId="0" shapeId="0" xr:uid="{4C4265CC-F301-41BF-BF97-5436EC4FD71E}">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4371114B-0036-44A0-9B60-6F0AB1C80BD3}">
      <text>
        <r>
          <rPr>
            <sz val="9"/>
            <color indexed="81"/>
            <rFont val="Tahoma"/>
            <family val="2"/>
          </rPr>
          <t>Pens, Paper, PPE, etc.
Previous CARES funded PPE and Other Safety Supplies may be used in the recount process, but those costs should NOT also be claimed here.</t>
        </r>
      </text>
    </comment>
    <comment ref="L18" authorId="0" shapeId="0" xr:uid="{11579475-4CF0-4790-AB6F-A1601D3AAC2E}">
      <text>
        <r>
          <rPr>
            <sz val="9"/>
            <color indexed="81"/>
            <rFont val="Tahoma"/>
            <family val="2"/>
          </rPr>
          <t>Includes Live Streaming needs, Zoom, Microsoft Teams, etc.</t>
        </r>
      </text>
    </comment>
    <comment ref="M18" authorId="0" shapeId="0" xr:uid="{3DF15F45-3786-4374-8203-1CD7C60B7F61}">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210981DF-F04A-4F31-A8BF-8B9E5D84A95C}">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4459FAE3-1E91-44EA-BE9D-DFF99968731F}">
      <text>
        <r>
          <rPr>
            <sz val="9"/>
            <color indexed="81"/>
            <rFont val="Tahoma"/>
            <family val="2"/>
          </rPr>
          <t>Including for Social Distancing Precautions.
May include rentals of tables &amp; chairs.</t>
        </r>
      </text>
    </comment>
    <comment ref="H18" authorId="0" shapeId="0" xr:uid="{1ECCB0B5-1907-45B6-9A2F-64B11BE16ED1}">
      <text>
        <r>
          <rPr>
            <sz val="9"/>
            <color indexed="81"/>
            <rFont val="Tahoma"/>
            <family val="2"/>
          </rPr>
          <t>For ballots, equipment, etc.</t>
        </r>
      </text>
    </comment>
    <comment ref="I18" authorId="0" shapeId="0" xr:uid="{4AA485B3-7D0B-4442-AB0D-F156D679FF03}">
      <text>
        <r>
          <rPr>
            <sz val="9"/>
            <color indexed="81"/>
            <rFont val="Tahoma"/>
            <family val="2"/>
          </rPr>
          <t>For Tabulators, etc.</t>
        </r>
      </text>
    </comment>
    <comment ref="J18" authorId="0" shapeId="0" xr:uid="{A2ADF776-3D1E-4A1A-9650-59710A8ADFD8}">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4849C786-8E32-4861-BD1A-4C7EC80D3ABB}">
      <text>
        <r>
          <rPr>
            <sz val="9"/>
            <color indexed="81"/>
            <rFont val="Tahoma"/>
            <family val="2"/>
          </rPr>
          <t>Pens, Paper, PPE, etc.
Previous CARES funded PPE and Other Safety Supplies may be used in the recount process, but those costs should NOT also be claimed here.</t>
        </r>
      </text>
    </comment>
    <comment ref="L18" authorId="0" shapeId="0" xr:uid="{1B506EEB-D4B6-4A71-BD81-4F38A4B0BE69}">
      <text>
        <r>
          <rPr>
            <sz val="9"/>
            <color indexed="81"/>
            <rFont val="Tahoma"/>
            <family val="2"/>
          </rPr>
          <t>Includes Live Streaming needs, Zoom, Microsoft Teams, etc.</t>
        </r>
      </text>
    </comment>
    <comment ref="M18" authorId="0" shapeId="0" xr:uid="{4496EECE-A414-4F66-9ABD-FA0800A1B89A}">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B9C352C5-0B0E-44DC-8E03-9D54334337A8}">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ABF3B550-8AB1-42F0-992B-8A001C0EA171}">
      <text>
        <r>
          <rPr>
            <sz val="9"/>
            <color indexed="81"/>
            <rFont val="Tahoma"/>
            <family val="2"/>
          </rPr>
          <t>Including for Social Distancing Precautions.
May include rentals of tables &amp; chairs.</t>
        </r>
      </text>
    </comment>
    <comment ref="H18" authorId="0" shapeId="0" xr:uid="{3336EA07-A3EF-4944-BBF2-41B4283550C9}">
      <text>
        <r>
          <rPr>
            <sz val="9"/>
            <color indexed="81"/>
            <rFont val="Tahoma"/>
            <family val="2"/>
          </rPr>
          <t>For ballots, equipment, etc.</t>
        </r>
      </text>
    </comment>
    <comment ref="I18" authorId="0" shapeId="0" xr:uid="{B9E8A300-F187-418C-8D28-B2B4AF557263}">
      <text>
        <r>
          <rPr>
            <sz val="9"/>
            <color indexed="81"/>
            <rFont val="Tahoma"/>
            <family val="2"/>
          </rPr>
          <t>For Tabulators, etc.</t>
        </r>
      </text>
    </comment>
    <comment ref="J18" authorId="0" shapeId="0" xr:uid="{BB563A88-F0DA-42E2-B9BD-D244D85DE460}">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3082DCA6-FC9E-48B1-B6C1-F7EC042F5666}">
      <text>
        <r>
          <rPr>
            <sz val="9"/>
            <color indexed="81"/>
            <rFont val="Tahoma"/>
            <family val="2"/>
          </rPr>
          <t>Pens, Paper, PPE, etc.
Previous CARES funded PPE and Other Safety Supplies may be used in the recount process, but those costs should NOT also be claimed here.</t>
        </r>
      </text>
    </comment>
    <comment ref="L18" authorId="0" shapeId="0" xr:uid="{7CE60C67-E29C-441F-95CE-074C831899E0}">
      <text>
        <r>
          <rPr>
            <sz val="9"/>
            <color indexed="81"/>
            <rFont val="Tahoma"/>
            <family val="2"/>
          </rPr>
          <t>Includes Live Streaming needs, Zoom, Microsoft Teams, etc.</t>
        </r>
      </text>
    </comment>
    <comment ref="M18" authorId="0" shapeId="0" xr:uid="{1FD031EE-FBFE-46E8-A2D5-FDBEB8C86C7A}">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368DF013-1955-4FCB-A0AE-44ACE78A3D5F}">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C33B7B64-5E90-492F-9B1D-E79C65AB8625}">
      <text>
        <r>
          <rPr>
            <sz val="9"/>
            <color indexed="81"/>
            <rFont val="Tahoma"/>
            <family val="2"/>
          </rPr>
          <t>Including for Social Distancing Precautions.
May include rentals of tables &amp; chairs.</t>
        </r>
      </text>
    </comment>
    <comment ref="H18" authorId="0" shapeId="0" xr:uid="{96BDEA24-8D8E-499F-A960-7802B8EE076D}">
      <text>
        <r>
          <rPr>
            <sz val="9"/>
            <color indexed="81"/>
            <rFont val="Tahoma"/>
            <family val="2"/>
          </rPr>
          <t>For ballots, equipment, etc.</t>
        </r>
      </text>
    </comment>
    <comment ref="I18" authorId="0" shapeId="0" xr:uid="{CF6AFB2D-31B3-4329-AD59-8F46D1DA6F6E}">
      <text>
        <r>
          <rPr>
            <sz val="9"/>
            <color indexed="81"/>
            <rFont val="Tahoma"/>
            <family val="2"/>
          </rPr>
          <t>For Tabulators, etc.</t>
        </r>
      </text>
    </comment>
    <comment ref="J18" authorId="0" shapeId="0" xr:uid="{2FB0B04B-8A38-4DE6-8B66-C46ACE39E3F3}">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9144FDDB-7BC3-4BB3-B245-3A04FB33B0DC}">
      <text>
        <r>
          <rPr>
            <sz val="9"/>
            <color indexed="81"/>
            <rFont val="Tahoma"/>
            <family val="2"/>
          </rPr>
          <t>Pens, Paper, PPE, etc.
Previous CARES funded PPE and Other Safety Supplies may be used in the recount process, but those costs should NOT also be claimed here.</t>
        </r>
      </text>
    </comment>
    <comment ref="L18" authorId="0" shapeId="0" xr:uid="{D4735BBB-0F7A-4ECE-9B30-857697E11E9F}">
      <text>
        <r>
          <rPr>
            <sz val="9"/>
            <color indexed="81"/>
            <rFont val="Tahoma"/>
            <family val="2"/>
          </rPr>
          <t>Includes Live Streaming needs, Zoom, Microsoft Teams, etc.</t>
        </r>
      </text>
    </comment>
    <comment ref="M18" authorId="0" shapeId="0" xr:uid="{9C2C14CB-6AB5-4ED9-A513-43F4D4BCB493}">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88726613-E717-45FE-9DE6-0EB4674BF923}">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40BCE549-CEBB-4519-80B1-1F0163478404}">
      <text>
        <r>
          <rPr>
            <sz val="9"/>
            <color indexed="81"/>
            <rFont val="Tahoma"/>
            <family val="2"/>
          </rPr>
          <t>Including for Social Distancing Precautions.
May include rentals of tables &amp; chairs.</t>
        </r>
      </text>
    </comment>
    <comment ref="H18" authorId="0" shapeId="0" xr:uid="{A284CD31-A63C-483F-A4C4-094BD7E7F27C}">
      <text>
        <r>
          <rPr>
            <sz val="9"/>
            <color indexed="81"/>
            <rFont val="Tahoma"/>
            <family val="2"/>
          </rPr>
          <t>For ballots, equipment, etc.</t>
        </r>
      </text>
    </comment>
    <comment ref="I18" authorId="0" shapeId="0" xr:uid="{97A2EDB7-9731-4B57-B2DA-98419A1AE96C}">
      <text>
        <r>
          <rPr>
            <sz val="9"/>
            <color indexed="81"/>
            <rFont val="Tahoma"/>
            <family val="2"/>
          </rPr>
          <t>For Tabulators, etc.</t>
        </r>
      </text>
    </comment>
    <comment ref="J18" authorId="0" shapeId="0" xr:uid="{FB022002-37C7-4180-8943-E96D509A7908}">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E373D479-042D-4052-A189-A36134B9FD2A}">
      <text>
        <r>
          <rPr>
            <sz val="9"/>
            <color indexed="81"/>
            <rFont val="Tahoma"/>
            <family val="2"/>
          </rPr>
          <t>Pens, Paper, PPE, etc.
Previous CARES funded PPE and Other Safety Supplies may be used in the recount process, but those costs should NOT also be claimed here.</t>
        </r>
      </text>
    </comment>
    <comment ref="L18" authorId="0" shapeId="0" xr:uid="{44459BDC-637B-4D59-B665-5D922ED51021}">
      <text>
        <r>
          <rPr>
            <sz val="9"/>
            <color indexed="81"/>
            <rFont val="Tahoma"/>
            <family val="2"/>
          </rPr>
          <t>Includes Live Streaming needs, Zoom, Microsoft Teams, etc.</t>
        </r>
      </text>
    </comment>
    <comment ref="M18" authorId="0" shapeId="0" xr:uid="{6956E151-3C7D-4049-828E-0F6E78D673F3}">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A8220039-5BA1-4779-B063-A048E7A80E3E}">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D98BA07F-5C11-4D2D-82F0-BEFFE4C63E8A}">
      <text>
        <r>
          <rPr>
            <sz val="9"/>
            <color indexed="81"/>
            <rFont val="Tahoma"/>
            <family val="2"/>
          </rPr>
          <t>Including for Social Distancing Precautions.
May include rentals of tables &amp; chairs.</t>
        </r>
      </text>
    </comment>
    <comment ref="H18" authorId="0" shapeId="0" xr:uid="{60C99AE6-DBE1-44D4-98FC-62860C7C8DB5}">
      <text>
        <r>
          <rPr>
            <sz val="9"/>
            <color indexed="81"/>
            <rFont val="Tahoma"/>
            <family val="2"/>
          </rPr>
          <t>For ballots, equipment, etc.</t>
        </r>
      </text>
    </comment>
    <comment ref="I18" authorId="0" shapeId="0" xr:uid="{6CBE89D1-B681-435C-9737-55EEB562336B}">
      <text>
        <r>
          <rPr>
            <sz val="9"/>
            <color indexed="81"/>
            <rFont val="Tahoma"/>
            <family val="2"/>
          </rPr>
          <t>For Tabulators, etc.</t>
        </r>
      </text>
    </comment>
    <comment ref="J18" authorId="0" shapeId="0" xr:uid="{C4C7979E-E1A7-4BF8-A500-649A623CD352}">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23ADCFAB-E407-49E9-8322-07CD72D612B3}">
      <text>
        <r>
          <rPr>
            <sz val="9"/>
            <color indexed="81"/>
            <rFont val="Tahoma"/>
            <family val="2"/>
          </rPr>
          <t>Pens, Paper, PPE, etc.
Previous CARES funded PPE and Other Safety Supplies may be used in the recount process, but those costs should NOT also be claimed here.</t>
        </r>
      </text>
    </comment>
    <comment ref="L18" authorId="0" shapeId="0" xr:uid="{93FCD04B-0919-430D-9BC4-801D38102026}">
      <text>
        <r>
          <rPr>
            <sz val="9"/>
            <color indexed="81"/>
            <rFont val="Tahoma"/>
            <family val="2"/>
          </rPr>
          <t>Includes Live Streaming needs, Zoom, Microsoft Teams, etc.</t>
        </r>
      </text>
    </comment>
    <comment ref="M18" authorId="0" shapeId="0" xr:uid="{9C356ECA-4FE1-48BC-AD34-F178199D35A8}">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ABACE777-87B3-42CD-AF93-03D07141B81A}">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58D1DA18-422F-4309-B32F-8EF6F384AA00}">
      <text>
        <r>
          <rPr>
            <sz val="9"/>
            <color indexed="81"/>
            <rFont val="Tahoma"/>
            <family val="2"/>
          </rPr>
          <t>Including for Social Distancing Precautions.
May include rentals of tables &amp; chairs.</t>
        </r>
      </text>
    </comment>
    <comment ref="H18" authorId="0" shapeId="0" xr:uid="{B8679A28-47C0-411A-BB5E-8BAE63201388}">
      <text>
        <r>
          <rPr>
            <sz val="9"/>
            <color indexed="81"/>
            <rFont val="Tahoma"/>
            <family val="2"/>
          </rPr>
          <t>For ballots, equipment, etc.</t>
        </r>
      </text>
    </comment>
    <comment ref="I18" authorId="0" shapeId="0" xr:uid="{AD5D38F8-E470-48D3-B2E6-B996DDF34022}">
      <text>
        <r>
          <rPr>
            <sz val="9"/>
            <color indexed="81"/>
            <rFont val="Tahoma"/>
            <family val="2"/>
          </rPr>
          <t>For Tabulators, etc.</t>
        </r>
      </text>
    </comment>
    <comment ref="J18" authorId="0" shapeId="0" xr:uid="{A9B79762-58A1-49D4-A078-6FD7BDBD1AA1}">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6BAB7A9D-59EF-4FE8-835E-09161BCE687A}">
      <text>
        <r>
          <rPr>
            <sz val="9"/>
            <color indexed="81"/>
            <rFont val="Tahoma"/>
            <family val="2"/>
          </rPr>
          <t>Pens, Paper, PPE, etc.
Previous CARES funded PPE and Other Safety Supplies may be used in the recount process, but those costs should NOT also be claimed here.</t>
        </r>
      </text>
    </comment>
    <comment ref="L18" authorId="0" shapeId="0" xr:uid="{14237D1A-8A77-4554-BB3B-64EA24706965}">
      <text>
        <r>
          <rPr>
            <sz val="9"/>
            <color indexed="81"/>
            <rFont val="Tahoma"/>
            <family val="2"/>
          </rPr>
          <t>Includes Live Streaming needs, Zoom, Microsoft Teams, etc.</t>
        </r>
      </text>
    </comment>
    <comment ref="M18" authorId="0" shapeId="0" xr:uid="{ED9693A3-B861-4E5A-BA6C-EF3B4E6592CB}">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43B0C3BB-1511-43C4-9AAE-741A832BFB8D}">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7C317681-B22F-4EDB-BFE6-68096EAA145A}">
      <text>
        <r>
          <rPr>
            <sz val="9"/>
            <color indexed="81"/>
            <rFont val="Tahoma"/>
            <family val="2"/>
          </rPr>
          <t>Including for Social Distancing Precautions.
May include rentals of tables &amp; chairs.</t>
        </r>
      </text>
    </comment>
    <comment ref="H18" authorId="0" shapeId="0" xr:uid="{910FF775-1142-49E7-AD58-7AE671723A24}">
      <text>
        <r>
          <rPr>
            <sz val="9"/>
            <color indexed="81"/>
            <rFont val="Tahoma"/>
            <family val="2"/>
          </rPr>
          <t>For ballots, equipment, etc.</t>
        </r>
      </text>
    </comment>
    <comment ref="I18" authorId="0" shapeId="0" xr:uid="{A5E42221-1666-4EF4-861A-632997DE9439}">
      <text>
        <r>
          <rPr>
            <sz val="9"/>
            <color indexed="81"/>
            <rFont val="Tahoma"/>
            <family val="2"/>
          </rPr>
          <t>For Tabulators, etc.</t>
        </r>
      </text>
    </comment>
    <comment ref="J18" authorId="0" shapeId="0" xr:uid="{183B6356-AB47-4BB2-8A26-2D79144EB538}">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949C5EFC-BCC3-42EB-82F5-806A2A628C85}">
      <text>
        <r>
          <rPr>
            <sz val="9"/>
            <color indexed="81"/>
            <rFont val="Tahoma"/>
            <family val="2"/>
          </rPr>
          <t>Pens, Paper, PPE, etc.
Previous CARES funded PPE and Other Safety Supplies may be used in the recount process, but those costs should NOT also be claimed here.</t>
        </r>
      </text>
    </comment>
    <comment ref="L18" authorId="0" shapeId="0" xr:uid="{BBA6F32B-3BC7-4578-90EB-D1D2B81D0090}">
      <text>
        <r>
          <rPr>
            <sz val="9"/>
            <color indexed="81"/>
            <rFont val="Tahoma"/>
            <family val="2"/>
          </rPr>
          <t>Includes Live Streaming needs, Zoom, Microsoft Teams, etc.</t>
        </r>
      </text>
    </comment>
    <comment ref="M18" authorId="0" shapeId="0" xr:uid="{8F1F64A8-D3EE-440B-8889-25FCE5F5273E}">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0006783E-FFA7-49AE-999C-9DFFDE7F4EB1}">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D9DDA396-30BE-42B4-9972-91F3BB163946}">
      <text>
        <r>
          <rPr>
            <sz val="9"/>
            <color indexed="81"/>
            <rFont val="Tahoma"/>
            <family val="2"/>
          </rPr>
          <t>Including for Social Distancing Precautions.
May include rentals of tables &amp; chairs.</t>
        </r>
      </text>
    </comment>
    <comment ref="H18" authorId="0" shapeId="0" xr:uid="{B93B939F-970F-4AD6-A49D-56017F9E27AE}">
      <text>
        <r>
          <rPr>
            <sz val="9"/>
            <color indexed="81"/>
            <rFont val="Tahoma"/>
            <family val="2"/>
          </rPr>
          <t>For ballots, equipment, etc.</t>
        </r>
      </text>
    </comment>
    <comment ref="I18" authorId="0" shapeId="0" xr:uid="{85E57580-717A-4B74-A0A2-A97D0E78272C}">
      <text>
        <r>
          <rPr>
            <sz val="9"/>
            <color indexed="81"/>
            <rFont val="Tahoma"/>
            <family val="2"/>
          </rPr>
          <t>For Tabulators, etc.</t>
        </r>
      </text>
    </comment>
    <comment ref="J18" authorId="0" shapeId="0" xr:uid="{FBDEF485-8091-4994-9BC7-2D24A5DD1F78}">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05721361-9D5B-4ABE-B88A-F476F10A997B}">
      <text>
        <r>
          <rPr>
            <sz val="9"/>
            <color indexed="81"/>
            <rFont val="Tahoma"/>
            <family val="2"/>
          </rPr>
          <t>Pens, Paper, PPE, etc.
Previous CARES funded PPE and Other Safety Supplies may be used in the recount process, but those costs should NOT also be claimed here.</t>
        </r>
      </text>
    </comment>
    <comment ref="L18" authorId="0" shapeId="0" xr:uid="{83E5034B-B1A3-4346-9DBA-E6EA8BF0C43B}">
      <text>
        <r>
          <rPr>
            <sz val="9"/>
            <color indexed="81"/>
            <rFont val="Tahoma"/>
            <family val="2"/>
          </rPr>
          <t>Includes Live Streaming needs, Zoom, Microsoft Teams, etc.</t>
        </r>
      </text>
    </comment>
    <comment ref="M18" authorId="0" shapeId="0" xr:uid="{AE8014F4-5FAF-4EE9-8B29-1AA651F2EAD8}">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2A363327-B24A-4EB9-A404-E317231E27F3}">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BDE2C1D2-B8F6-48D8-A64F-BD8489D4B5DD}">
      <text>
        <r>
          <rPr>
            <sz val="9"/>
            <color indexed="81"/>
            <rFont val="Tahoma"/>
            <family val="2"/>
          </rPr>
          <t>Including for Social Distancing Precautions.
May include rentals of tables &amp; chairs.</t>
        </r>
      </text>
    </comment>
    <comment ref="H18" authorId="0" shapeId="0" xr:uid="{34728E6B-5757-4256-B10B-B932AD099D3F}">
      <text>
        <r>
          <rPr>
            <sz val="9"/>
            <color indexed="81"/>
            <rFont val="Tahoma"/>
            <family val="2"/>
          </rPr>
          <t>For ballots, equipment, etc.</t>
        </r>
      </text>
    </comment>
    <comment ref="I18" authorId="0" shapeId="0" xr:uid="{81AD0F04-664E-4832-9D2F-F835089D285D}">
      <text>
        <r>
          <rPr>
            <sz val="9"/>
            <color indexed="81"/>
            <rFont val="Tahoma"/>
            <family val="2"/>
          </rPr>
          <t>For Tabulators, etc.</t>
        </r>
      </text>
    </comment>
    <comment ref="J18" authorId="0" shapeId="0" xr:uid="{F0801DFC-2528-4880-9584-CF0ECA7AB051}">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1804365C-94FD-448C-9381-7153F0B77574}">
      <text>
        <r>
          <rPr>
            <sz val="9"/>
            <color indexed="81"/>
            <rFont val="Tahoma"/>
            <family val="2"/>
          </rPr>
          <t>Pens, Paper, PPE, etc.
Previous CARES funded PPE and Other Safety Supplies may be used in the recount process, but those costs should NOT also be claimed here.</t>
        </r>
      </text>
    </comment>
    <comment ref="L18" authorId="0" shapeId="0" xr:uid="{2DDD70AE-9280-4879-9A16-E4B6190A6BA6}">
      <text>
        <r>
          <rPr>
            <sz val="9"/>
            <color indexed="81"/>
            <rFont val="Tahoma"/>
            <family val="2"/>
          </rPr>
          <t>Includes Live Streaming needs, Zoom, Microsoft Teams, etc.</t>
        </r>
      </text>
    </comment>
    <comment ref="M18" authorId="0" shapeId="0" xr:uid="{B56386A8-F410-4077-9A26-44FD06D528E0}">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D81266B1-4476-4FB3-92A2-3C6F3053A052}">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53434D82-65D7-45C8-9280-38F08CE50B1E}">
      <text>
        <r>
          <rPr>
            <sz val="9"/>
            <color indexed="81"/>
            <rFont val="Tahoma"/>
            <family val="2"/>
          </rPr>
          <t>Including for Social Distancing Precautions.
May include rentals of tables &amp; chairs.</t>
        </r>
      </text>
    </comment>
    <comment ref="H18" authorId="0" shapeId="0" xr:uid="{55C1F66C-89AA-49C6-AD04-0B60EC3C2808}">
      <text>
        <r>
          <rPr>
            <sz val="9"/>
            <color indexed="81"/>
            <rFont val="Tahoma"/>
            <family val="2"/>
          </rPr>
          <t>For ballots, equipment, etc.</t>
        </r>
      </text>
    </comment>
    <comment ref="I18" authorId="0" shapeId="0" xr:uid="{76BD9695-7F32-4F0F-B8D0-F5C52A1F4C9B}">
      <text>
        <r>
          <rPr>
            <sz val="9"/>
            <color indexed="81"/>
            <rFont val="Tahoma"/>
            <family val="2"/>
          </rPr>
          <t>For Tabulators, etc.</t>
        </r>
      </text>
    </comment>
    <comment ref="J18" authorId="0" shapeId="0" xr:uid="{43B01BC1-259C-4222-B274-8E0355D17C67}">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920968D5-1F23-465C-89EB-31683EE6A045}">
      <text>
        <r>
          <rPr>
            <sz val="9"/>
            <color indexed="81"/>
            <rFont val="Tahoma"/>
            <family val="2"/>
          </rPr>
          <t>Pens, Paper, PPE, etc.
Previous CARES funded PPE and Other Safety Supplies may be used in the recount process, but those costs should NOT also be claimed here.</t>
        </r>
      </text>
    </comment>
    <comment ref="L18" authorId="0" shapeId="0" xr:uid="{87AC3590-CF0D-4577-97DA-7860B55730D8}">
      <text>
        <r>
          <rPr>
            <sz val="9"/>
            <color indexed="81"/>
            <rFont val="Tahoma"/>
            <family val="2"/>
          </rPr>
          <t>Includes Live Streaming needs, Zoom, Microsoft Teams, etc.</t>
        </r>
      </text>
    </comment>
    <comment ref="M18" authorId="0" shapeId="0" xr:uid="{A1BC260A-0DB7-4DB8-AEA9-F7E7E15945D6}">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DCACD849-E4C0-4B93-B93D-5C2C9D02ED30}">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E01BDF5D-4736-438E-B6FA-EAAF34036483}">
      <text>
        <r>
          <rPr>
            <sz val="9"/>
            <color indexed="81"/>
            <rFont val="Tahoma"/>
            <family val="2"/>
          </rPr>
          <t>Including for Social Distancing Precautions.
May include rentals of tables &amp; chairs.</t>
        </r>
      </text>
    </comment>
    <comment ref="H18" authorId="0" shapeId="0" xr:uid="{6A5519E0-B4E8-4F48-AF21-E5FE9106230D}">
      <text>
        <r>
          <rPr>
            <sz val="9"/>
            <color indexed="81"/>
            <rFont val="Tahoma"/>
            <family val="2"/>
          </rPr>
          <t>For ballots, equipment, etc.</t>
        </r>
      </text>
    </comment>
    <comment ref="I18" authorId="0" shapeId="0" xr:uid="{821B31C0-E724-4BC0-B34B-C52CDA75087D}">
      <text>
        <r>
          <rPr>
            <sz val="9"/>
            <color indexed="81"/>
            <rFont val="Tahoma"/>
            <family val="2"/>
          </rPr>
          <t>For Tabulators, etc.</t>
        </r>
      </text>
    </comment>
    <comment ref="J18" authorId="0" shapeId="0" xr:uid="{080CE345-D4A0-4F9C-B316-22109D897F2A}">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2215A43D-C430-41F7-89C0-8654322B98A5}">
      <text>
        <r>
          <rPr>
            <sz val="9"/>
            <color indexed="81"/>
            <rFont val="Tahoma"/>
            <family val="2"/>
          </rPr>
          <t>Pens, Paper, PPE, etc.
Previous CARES funded PPE and Other Safety Supplies may be used in the recount process, but those costs should NOT also be claimed here.</t>
        </r>
      </text>
    </comment>
    <comment ref="L18" authorId="0" shapeId="0" xr:uid="{6DC8E2FB-2FA5-4F0A-985F-9155876E8559}">
      <text>
        <r>
          <rPr>
            <sz val="9"/>
            <color indexed="81"/>
            <rFont val="Tahoma"/>
            <family val="2"/>
          </rPr>
          <t>Includes Live Streaming needs, Zoom, Microsoft Teams, etc.</t>
        </r>
      </text>
    </comment>
    <comment ref="M18" authorId="0" shapeId="0" xr:uid="{16D2FE82-119F-4EFC-B156-3784B2F62FDB}">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EDF3D094-8472-4E08-A0A1-585D12994F48}">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FCEB2530-F622-4B4C-BDC6-F918542ECA57}">
      <text>
        <r>
          <rPr>
            <sz val="9"/>
            <color indexed="81"/>
            <rFont val="Tahoma"/>
            <family val="2"/>
          </rPr>
          <t>Including for Social Distancing Precautions.
May include rentals of tables &amp; chairs.</t>
        </r>
      </text>
    </comment>
    <comment ref="H18" authorId="0" shapeId="0" xr:uid="{EE3D439F-A0A2-473C-8970-BCFD165B4222}">
      <text>
        <r>
          <rPr>
            <sz val="9"/>
            <color indexed="81"/>
            <rFont val="Tahoma"/>
            <family val="2"/>
          </rPr>
          <t>For ballots, equipment, etc.</t>
        </r>
      </text>
    </comment>
    <comment ref="I18" authorId="0" shapeId="0" xr:uid="{1F39F97C-39CE-4565-8598-A45CAF40CD53}">
      <text>
        <r>
          <rPr>
            <sz val="9"/>
            <color indexed="81"/>
            <rFont val="Tahoma"/>
            <family val="2"/>
          </rPr>
          <t>For Tabulators, etc.</t>
        </r>
      </text>
    </comment>
    <comment ref="J18" authorId="0" shapeId="0" xr:uid="{148351CD-D57A-4EAB-93D0-29C78E04A7F6}">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67A5DACF-D26E-4FB6-8E95-BCBEBEB598F4}">
      <text>
        <r>
          <rPr>
            <sz val="9"/>
            <color indexed="81"/>
            <rFont val="Tahoma"/>
            <family val="2"/>
          </rPr>
          <t>Pens, Paper, PPE, etc.
Previous CARES funded PPE and Other Safety Supplies may be used in the recount process, but those costs should NOT also be claimed here.</t>
        </r>
      </text>
    </comment>
    <comment ref="L18" authorId="0" shapeId="0" xr:uid="{75767777-F4BA-4798-B521-65105C08CEE4}">
      <text>
        <r>
          <rPr>
            <sz val="9"/>
            <color indexed="81"/>
            <rFont val="Tahoma"/>
            <family val="2"/>
          </rPr>
          <t>Includes Live Streaming needs, Zoom, Microsoft Teams, etc.</t>
        </r>
      </text>
    </comment>
    <comment ref="M18" authorId="0" shapeId="0" xr:uid="{959A9CEF-746C-40A5-AB83-15F0EF58FAD8}">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9FE8003B-F33F-4D48-A900-2FA821FFB034}">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F87A4C55-DE6E-44C3-8EB9-561F3DCA1118}">
      <text>
        <r>
          <rPr>
            <sz val="9"/>
            <color indexed="81"/>
            <rFont val="Tahoma"/>
            <family val="2"/>
          </rPr>
          <t>Including for Social Distancing Precautions.
May include rentals of tables &amp; chairs.</t>
        </r>
      </text>
    </comment>
    <comment ref="H18" authorId="0" shapeId="0" xr:uid="{BD82480C-CCA2-4ADD-96CD-DFAC4D5E19BA}">
      <text>
        <r>
          <rPr>
            <sz val="9"/>
            <color indexed="81"/>
            <rFont val="Tahoma"/>
            <family val="2"/>
          </rPr>
          <t>For ballots, equipment, etc.</t>
        </r>
      </text>
    </comment>
    <comment ref="I18" authorId="0" shapeId="0" xr:uid="{C1DC552B-8EAC-41FB-B8FF-DD95C2A0F387}">
      <text>
        <r>
          <rPr>
            <sz val="9"/>
            <color indexed="81"/>
            <rFont val="Tahoma"/>
            <family val="2"/>
          </rPr>
          <t>For Tabulators, etc.</t>
        </r>
      </text>
    </comment>
    <comment ref="J18" authorId="0" shapeId="0" xr:uid="{87624A0F-DA08-4AAB-B736-519845E1FE2B}">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96ACD7D9-7AA8-4FBE-BE3C-6C31537375F0}">
      <text>
        <r>
          <rPr>
            <sz val="9"/>
            <color indexed="81"/>
            <rFont val="Tahoma"/>
            <family val="2"/>
          </rPr>
          <t>Pens, Paper, PPE, etc.
Previous CARES funded PPE and Other Safety Supplies may be used in the recount process, but those costs should NOT also be claimed here.</t>
        </r>
      </text>
    </comment>
    <comment ref="L18" authorId="0" shapeId="0" xr:uid="{87C180FA-BB8B-4803-AA79-73DA8D92CF86}">
      <text>
        <r>
          <rPr>
            <sz val="9"/>
            <color indexed="81"/>
            <rFont val="Tahoma"/>
            <family val="2"/>
          </rPr>
          <t>Includes Live Streaming needs, Zoom, Microsoft Teams, etc.</t>
        </r>
      </text>
    </comment>
    <comment ref="M18" authorId="0" shapeId="0" xr:uid="{E0BAFFD8-5FDF-4AE5-A72A-F48308973DF2}">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063AADB7-002D-4CB0-800C-368033E306F4}">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9C414F5E-79CD-4EBE-81F7-73DB7C18EEBB}">
      <text>
        <r>
          <rPr>
            <sz val="9"/>
            <color indexed="81"/>
            <rFont val="Tahoma"/>
            <family val="2"/>
          </rPr>
          <t>Including for Social Distancing Precautions.
May include rentals of tables &amp; chairs.</t>
        </r>
      </text>
    </comment>
    <comment ref="H18" authorId="0" shapeId="0" xr:uid="{690F0DB7-117A-4EC5-B81A-D7FEDDC5175E}">
      <text>
        <r>
          <rPr>
            <sz val="9"/>
            <color indexed="81"/>
            <rFont val="Tahoma"/>
            <family val="2"/>
          </rPr>
          <t>For ballots, equipment, etc.</t>
        </r>
      </text>
    </comment>
    <comment ref="I18" authorId="0" shapeId="0" xr:uid="{4EB2B844-6E66-4069-ABA7-5A13EC331D8C}">
      <text>
        <r>
          <rPr>
            <sz val="9"/>
            <color indexed="81"/>
            <rFont val="Tahoma"/>
            <family val="2"/>
          </rPr>
          <t>For Tabulators, etc.</t>
        </r>
      </text>
    </comment>
    <comment ref="J18" authorId="0" shapeId="0" xr:uid="{C75B08CB-E627-4C14-B8AF-1FD3F15AACBA}">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3E685BD4-E3FB-4E9D-8CC3-3670CC163929}">
      <text>
        <r>
          <rPr>
            <sz val="9"/>
            <color indexed="81"/>
            <rFont val="Tahoma"/>
            <family val="2"/>
          </rPr>
          <t>Pens, Paper, PPE, etc.
Previous CARES funded PPE and Other Safety Supplies may be used in the recount process, but those costs should NOT also be claimed here.</t>
        </r>
      </text>
    </comment>
    <comment ref="L18" authorId="0" shapeId="0" xr:uid="{425D1ABB-12A8-437D-BE63-9261FA0CE1D2}">
      <text>
        <r>
          <rPr>
            <sz val="9"/>
            <color indexed="81"/>
            <rFont val="Tahoma"/>
            <family val="2"/>
          </rPr>
          <t>Includes Live Streaming needs, Zoom, Microsoft Teams, etc.</t>
        </r>
      </text>
    </comment>
    <comment ref="M18" authorId="0" shapeId="0" xr:uid="{D813C72E-C9C2-4DB4-B9FB-BB8194C12990}">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1A443283-D063-46F1-B330-67750695FE91}">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CF1B5471-CCD3-4D18-8AFD-19C0ADEEC1FA}">
      <text>
        <r>
          <rPr>
            <sz val="9"/>
            <color indexed="81"/>
            <rFont val="Tahoma"/>
            <family val="2"/>
          </rPr>
          <t>Including for Social Distancing Precautions.
May include rentals of tables &amp; chairs.</t>
        </r>
      </text>
    </comment>
    <comment ref="H18" authorId="0" shapeId="0" xr:uid="{838EFFDA-947D-41F6-A552-5234B8796722}">
      <text>
        <r>
          <rPr>
            <sz val="9"/>
            <color indexed="81"/>
            <rFont val="Tahoma"/>
            <family val="2"/>
          </rPr>
          <t>For ballots, equipment, etc.</t>
        </r>
      </text>
    </comment>
    <comment ref="I18" authorId="0" shapeId="0" xr:uid="{E1152839-D7A0-4C81-A44B-B81F63214876}">
      <text>
        <r>
          <rPr>
            <sz val="9"/>
            <color indexed="81"/>
            <rFont val="Tahoma"/>
            <family val="2"/>
          </rPr>
          <t>For Tabulators, etc.</t>
        </r>
      </text>
    </comment>
    <comment ref="J18" authorId="0" shapeId="0" xr:uid="{66CB4C88-2F5D-4383-8561-EECC14850FAA}">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8F85288D-3424-43D3-8C40-CFF1C6B5A0DB}">
      <text>
        <r>
          <rPr>
            <sz val="9"/>
            <color indexed="81"/>
            <rFont val="Tahoma"/>
            <family val="2"/>
          </rPr>
          <t>Pens, Paper, PPE, etc.
Previous CARES funded PPE and Other Safety Supplies may be used in the recount process, but those costs should NOT also be claimed here.</t>
        </r>
      </text>
    </comment>
    <comment ref="L18" authorId="0" shapeId="0" xr:uid="{3A8B4722-C11E-4B8E-AABF-2C3D1A37A142}">
      <text>
        <r>
          <rPr>
            <sz val="9"/>
            <color indexed="81"/>
            <rFont val="Tahoma"/>
            <family val="2"/>
          </rPr>
          <t>Includes Live Streaming needs, Zoom, Microsoft Teams, etc.</t>
        </r>
      </text>
    </comment>
    <comment ref="M18" authorId="0" shapeId="0" xr:uid="{2600A644-C979-4BEC-899B-2372501969AF}">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Billingham, Julia - ELECTIONS</author>
  </authors>
  <commentList>
    <comment ref="G17" authorId="0" shapeId="0" xr:uid="{BE2DF89C-473B-4646-8CB2-9F60B7FC6729}">
      <text>
        <r>
          <rPr>
            <sz val="9"/>
            <color indexed="81"/>
            <rFont val="Tahoma"/>
            <family val="2"/>
          </rPr>
          <t>Examples of Expenses NOT Reimbursable: (this list is not all-inclusive)
- Alcoholic Beverages
- Travel Costs (including mileage or parking) to workers’ headquarter city (where they normally work)
- Spouse or family member travel cost
- Lost/stolen cash or personal property
- Traffic citations, parking tickets and other fines
- Child care costs and kennel costs.</t>
        </r>
      </text>
    </comment>
    <comment ref="G18" authorId="0" shapeId="0" xr:uid="{3D143143-1BC3-4DE2-8514-470677EAD895}">
      <text>
        <r>
          <rPr>
            <sz val="9"/>
            <color indexed="81"/>
            <rFont val="Tahoma"/>
            <family val="2"/>
          </rPr>
          <t>Including for Social Distancing Precautions.
May include rentals of tables &amp; chairs.</t>
        </r>
      </text>
    </comment>
    <comment ref="H18" authorId="0" shapeId="0" xr:uid="{A77E6809-2D8D-4A89-ADEA-770C4EF13237}">
      <text>
        <r>
          <rPr>
            <sz val="9"/>
            <color indexed="81"/>
            <rFont val="Tahoma"/>
            <family val="2"/>
          </rPr>
          <t>For ballots, equipment, etc.</t>
        </r>
      </text>
    </comment>
    <comment ref="I18" authorId="0" shapeId="0" xr:uid="{D8B958F1-E846-48EE-8D27-206626FD3E82}">
      <text>
        <r>
          <rPr>
            <sz val="9"/>
            <color indexed="81"/>
            <rFont val="Tahoma"/>
            <family val="2"/>
          </rPr>
          <t>For Tabulators, etc.</t>
        </r>
      </text>
    </comment>
    <comment ref="J18" authorId="0" shapeId="0" xr:uid="{CF0CE2D5-4153-4811-9B10-AD4E4037D721}">
      <text>
        <r>
          <rPr>
            <sz val="9"/>
            <color indexed="81"/>
            <rFont val="Tahoma"/>
            <family val="2"/>
          </rPr>
          <t xml:space="preserve">Must follow your own jurisdiction's travel reimbursement laws and procedures, including usual rates of reimbursements.
If a jurisdiction’s policies require it to reimburse staff and/or election workers for mileage costs, please include these costs in your request for reimbursement with proper documentation to be kept by the County.
NOT Reimbursable are mileage or parking to workers’ </t>
        </r>
        <r>
          <rPr>
            <i/>
            <sz val="9"/>
            <color indexed="81"/>
            <rFont val="Tahoma"/>
            <family val="2"/>
          </rPr>
          <t>headquarter city</t>
        </r>
        <r>
          <rPr>
            <sz val="9"/>
            <color indexed="81"/>
            <rFont val="Tahoma"/>
            <family val="2"/>
          </rPr>
          <t xml:space="preserve"> (where they normally work)</t>
        </r>
      </text>
    </comment>
    <comment ref="K18" authorId="0" shapeId="0" xr:uid="{43C526B3-4CAF-4530-8245-EFE096FA942F}">
      <text>
        <r>
          <rPr>
            <sz val="9"/>
            <color indexed="81"/>
            <rFont val="Tahoma"/>
            <family val="2"/>
          </rPr>
          <t>Pens, Paper, PPE, etc.
Previous CARES funded PPE and Other Safety Supplies may be used in the recount process, but those costs should NOT also be claimed here.</t>
        </r>
      </text>
    </comment>
    <comment ref="L18" authorId="0" shapeId="0" xr:uid="{AD44DA02-9CC2-4FA0-B262-B1FECCF795D7}">
      <text>
        <r>
          <rPr>
            <sz val="9"/>
            <color indexed="81"/>
            <rFont val="Tahoma"/>
            <family val="2"/>
          </rPr>
          <t>Includes Live Streaming needs, Zoom, Microsoft Teams, etc.</t>
        </r>
      </text>
    </comment>
    <comment ref="M18" authorId="0" shapeId="0" xr:uid="{1DA4D7AA-5046-4691-95AF-F0BFC79CDEB1}">
      <text>
        <r>
          <rPr>
            <sz val="9"/>
            <color indexed="81"/>
            <rFont val="Tahoma"/>
            <family val="2"/>
          </rPr>
          <t xml:space="preserve">Meals may be a reimbursable expense during the actual recount conducted at the County recount location (but not during recount preparations/planning).
Supplying meals should already be part of your jurisdiction's usual policy for this type of event, be reasonable in cost, and follow your jurisdiction's laws and procedures relating to meals.
</t>
        </r>
      </text>
    </comment>
  </commentList>
</comments>
</file>

<file path=xl/sharedStrings.xml><?xml version="1.0" encoding="utf-8"?>
<sst xmlns="http://schemas.openxmlformats.org/spreadsheetml/2006/main" count="3456" uniqueCount="939">
  <si>
    <t>County</t>
  </si>
  <si>
    <t>01</t>
  </si>
  <si>
    <t>ADAMS COUNTY</t>
  </si>
  <si>
    <t>02</t>
  </si>
  <si>
    <t>ASHLAND COUNTY</t>
  </si>
  <si>
    <t>03</t>
  </si>
  <si>
    <t>BARRON COUNTY</t>
  </si>
  <si>
    <t>04</t>
  </si>
  <si>
    <t>BAYFIELD COUNTY</t>
  </si>
  <si>
    <t>05</t>
  </si>
  <si>
    <t>BROWN COUNTY</t>
  </si>
  <si>
    <t>06</t>
  </si>
  <si>
    <t>BUFFALO COUNTY</t>
  </si>
  <si>
    <t>07</t>
  </si>
  <si>
    <t>BURNETT COUNTY</t>
  </si>
  <si>
    <t>08</t>
  </si>
  <si>
    <t>CALUMET COUNTY</t>
  </si>
  <si>
    <t>09</t>
  </si>
  <si>
    <t>CHIPPEWA COUNTY</t>
  </si>
  <si>
    <t>10</t>
  </si>
  <si>
    <t>CLARK COUNTY</t>
  </si>
  <si>
    <t>11</t>
  </si>
  <si>
    <t>COLUMBIA COUNTY</t>
  </si>
  <si>
    <t>12</t>
  </si>
  <si>
    <t>CRAWFORD COUNTY</t>
  </si>
  <si>
    <t>13</t>
  </si>
  <si>
    <t>DANE COUNTY</t>
  </si>
  <si>
    <t>14</t>
  </si>
  <si>
    <t>DODGE COUNTY</t>
  </si>
  <si>
    <t>15</t>
  </si>
  <si>
    <t>DOOR COUNTY</t>
  </si>
  <si>
    <t>16</t>
  </si>
  <si>
    <t>DOUGLAS COUNTY</t>
  </si>
  <si>
    <t>17</t>
  </si>
  <si>
    <t>DUNN COUNTY</t>
  </si>
  <si>
    <t>18</t>
  </si>
  <si>
    <t>EAU CLAIRE COUNTY</t>
  </si>
  <si>
    <t>19</t>
  </si>
  <si>
    <t>FLORENCE COUNTY</t>
  </si>
  <si>
    <t>20</t>
  </si>
  <si>
    <t>FOND DU LAC COUNTY</t>
  </si>
  <si>
    <t>21</t>
  </si>
  <si>
    <t>FOREST COUNTY</t>
  </si>
  <si>
    <t>22</t>
  </si>
  <si>
    <t>GRANT COUNTY</t>
  </si>
  <si>
    <t>23</t>
  </si>
  <si>
    <t>GREEN COUNTY</t>
  </si>
  <si>
    <t>24</t>
  </si>
  <si>
    <t>GREEN LAKE COUNTY</t>
  </si>
  <si>
    <t>25</t>
  </si>
  <si>
    <t>IOWA COUNTY</t>
  </si>
  <si>
    <t>26</t>
  </si>
  <si>
    <t>IRON COUNTY</t>
  </si>
  <si>
    <t>27</t>
  </si>
  <si>
    <t>JACKSON COUNTY</t>
  </si>
  <si>
    <t>28</t>
  </si>
  <si>
    <t>JEFFERSON COUNTY</t>
  </si>
  <si>
    <t>29</t>
  </si>
  <si>
    <t>JUNEAU COUNTY</t>
  </si>
  <si>
    <t>30</t>
  </si>
  <si>
    <t>KENOSHA COUNTY</t>
  </si>
  <si>
    <t>31</t>
  </si>
  <si>
    <t>KEWAUNEE COUNTY</t>
  </si>
  <si>
    <t>32</t>
  </si>
  <si>
    <t>LA CROSSE COUNTY</t>
  </si>
  <si>
    <t>33</t>
  </si>
  <si>
    <t>LAFAYETTE COUNTY</t>
  </si>
  <si>
    <t>34</t>
  </si>
  <si>
    <t>LANGLADE COUNTY</t>
  </si>
  <si>
    <t>35</t>
  </si>
  <si>
    <t>LINCOLN COUNTY</t>
  </si>
  <si>
    <t>36</t>
  </si>
  <si>
    <t>MANITOWOC COUNTY</t>
  </si>
  <si>
    <t>37</t>
  </si>
  <si>
    <t>MARATHON COUNTY</t>
  </si>
  <si>
    <t>38</t>
  </si>
  <si>
    <t>MARINETTE COUNTY</t>
  </si>
  <si>
    <t>39</t>
  </si>
  <si>
    <t>MARQUETTE COUNTY</t>
  </si>
  <si>
    <t>40</t>
  </si>
  <si>
    <t>MENOMINEE COUNTY</t>
  </si>
  <si>
    <t>41</t>
  </si>
  <si>
    <t>MILWAUKEE COUNTY</t>
  </si>
  <si>
    <t>42</t>
  </si>
  <si>
    <t>MONROE COUNTY</t>
  </si>
  <si>
    <t>43</t>
  </si>
  <si>
    <t>OCONTO COUNTY</t>
  </si>
  <si>
    <t>44</t>
  </si>
  <si>
    <t>ONEIDA COUNTY</t>
  </si>
  <si>
    <t>45</t>
  </si>
  <si>
    <t>OUTAGAMIE COUNTY</t>
  </si>
  <si>
    <t>46</t>
  </si>
  <si>
    <t>OZAUKEE COUNTY</t>
  </si>
  <si>
    <t>47</t>
  </si>
  <si>
    <t>PEPIN COUNTY</t>
  </si>
  <si>
    <t>48</t>
  </si>
  <si>
    <t>PIERCE COUNTY</t>
  </si>
  <si>
    <t>49</t>
  </si>
  <si>
    <t>POLK COUNTY</t>
  </si>
  <si>
    <t>50</t>
  </si>
  <si>
    <t>PORTAGE COUNTY</t>
  </si>
  <si>
    <t>51</t>
  </si>
  <si>
    <t>PRICE COUNTY</t>
  </si>
  <si>
    <t>52</t>
  </si>
  <si>
    <t>RACINE COUNTY</t>
  </si>
  <si>
    <t>53</t>
  </si>
  <si>
    <t>RICHLAND COUNTY</t>
  </si>
  <si>
    <t>54</t>
  </si>
  <si>
    <t>ROCK COUNTY</t>
  </si>
  <si>
    <t>55</t>
  </si>
  <si>
    <t>RUSK COUNTY</t>
  </si>
  <si>
    <t>56</t>
  </si>
  <si>
    <t>ST. CROIX COUNTY</t>
  </si>
  <si>
    <t>57</t>
  </si>
  <si>
    <t>SAUK COUNTY</t>
  </si>
  <si>
    <t>58</t>
  </si>
  <si>
    <t>SAWYER COUNTY</t>
  </si>
  <si>
    <t>59</t>
  </si>
  <si>
    <t>SHAWANO COUNTY</t>
  </si>
  <si>
    <t>60</t>
  </si>
  <si>
    <t>SHEBOYGAN COUNTY</t>
  </si>
  <si>
    <t>61</t>
  </si>
  <si>
    <t>TAYLOR COUNTY</t>
  </si>
  <si>
    <t>62</t>
  </si>
  <si>
    <t>TREMPEALEAU COUNTY</t>
  </si>
  <si>
    <t>63</t>
  </si>
  <si>
    <t>VERNON COUNTY</t>
  </si>
  <si>
    <t>64</t>
  </si>
  <si>
    <t>VILAS COUNTY</t>
  </si>
  <si>
    <t>65</t>
  </si>
  <si>
    <t>WALWORTH COUNTY</t>
  </si>
  <si>
    <t>66</t>
  </si>
  <si>
    <t>WASHBURN COUNTY</t>
  </si>
  <si>
    <t>67</t>
  </si>
  <si>
    <t>WASHINGTON COUNTY</t>
  </si>
  <si>
    <t>68</t>
  </si>
  <si>
    <t>WAUKESHA COUNTY</t>
  </si>
  <si>
    <t>69</t>
  </si>
  <si>
    <t>WAUPACA COUNTY</t>
  </si>
  <si>
    <t>70</t>
  </si>
  <si>
    <t>WAUSHARA COUNTY</t>
  </si>
  <si>
    <t>71</t>
  </si>
  <si>
    <t>WINNEBAGO COUNTY</t>
  </si>
  <si>
    <t>72</t>
  </si>
  <si>
    <t>WOOD COUNTY</t>
  </si>
  <si>
    <t>Registered Voters (as of 11/01/2020)</t>
  </si>
  <si>
    <t>County Code</t>
  </si>
  <si>
    <t>2020 RECOUNT COST ESTIMATE</t>
  </si>
  <si>
    <t>Wisconsin Elections Commission</t>
  </si>
  <si>
    <t>2020 Presidential Recount</t>
  </si>
  <si>
    <t>County Reimbursement Estimate/Request</t>
  </si>
  <si>
    <t>Estimate due Friday, November 13, 2020 / Actuals due December 31, 2020</t>
  </si>
  <si>
    <t>Wisconsin County:</t>
  </si>
  <si>
    <t>La Crosse County</t>
  </si>
  <si>
    <t>Check if Submitted Form is:</t>
  </si>
  <si>
    <t>An Estimate:</t>
  </si>
  <si>
    <t>X</t>
  </si>
  <si>
    <t>Estimate due Friday, November 13, 2020</t>
  </si>
  <si>
    <t>Actual Costs:</t>
  </si>
  <si>
    <t>Actuals due December 31, 2020</t>
  </si>
  <si>
    <t>Check whether you plan to/have:</t>
  </si>
  <si>
    <t>Hand Counted:</t>
  </si>
  <si>
    <t>Machine Counted:</t>
  </si>
  <si>
    <t>Combined Hand and Machine Counted:</t>
  </si>
  <si>
    <t>All costs must be reasonable and necessary, wholly due to the recount process, not otherwise reimbursed, and be properly documented. Please retain all documentation relating to submitted costs.</t>
  </si>
  <si>
    <r>
      <rPr>
        <b/>
        <sz val="11"/>
        <color theme="1"/>
        <rFont val="Calibri"/>
        <family val="2"/>
        <scheme val="minor"/>
      </rPr>
      <t>LABOR</t>
    </r>
    <r>
      <rPr>
        <sz val="11"/>
        <color rgb="FF000000"/>
        <rFont val="Calibri"/>
        <family val="2"/>
        <scheme val="minor"/>
      </rPr>
      <t xml:space="preserve"> (Salaries/Wages &amp; Fringe)</t>
    </r>
  </si>
  <si>
    <t>Other Allowable Expenses</t>
  </si>
  <si>
    <t>Totals</t>
  </si>
  <si>
    <t>Board of Canvassers &amp; Tabulators</t>
  </si>
  <si>
    <t>Legal Counsel</t>
  </si>
  <si>
    <t>Security Staff</t>
  </si>
  <si>
    <t>Other Personnel</t>
  </si>
  <si>
    <t>Space Rental</t>
  </si>
  <si>
    <t>Transportation Fees</t>
  </si>
  <si>
    <t>Equipment Rental Fees</t>
  </si>
  <si>
    <t>Allowable Travel Costs (Mileage &amp; Parking)</t>
  </si>
  <si>
    <t>Supplies, Including PPE &amp; Other Safety Supplies</t>
  </si>
  <si>
    <t>IT Related Expenses</t>
  </si>
  <si>
    <t>Meals</t>
  </si>
  <si>
    <t>Other Allowable Expense</t>
  </si>
  <si>
    <t>Other Allowable Expense Description</t>
  </si>
  <si>
    <t>Total of columns to left</t>
  </si>
  <si>
    <t>Costs by Municipality:</t>
  </si>
  <si>
    <t>County Tabulators/BOC/Staff</t>
  </si>
  <si>
    <r>
      <t>County Costs:</t>
    </r>
    <r>
      <rPr>
        <b/>
        <i/>
        <sz val="11"/>
        <color theme="1"/>
        <rFont val="Calibri"/>
        <family val="2"/>
        <scheme val="minor"/>
      </rPr>
      <t xml:space="preserve"> (separate and in addition to Municipality costs)</t>
    </r>
  </si>
  <si>
    <t>County-Wide Expense Totals:</t>
  </si>
  <si>
    <t>Total Estimated/Requested Costs</t>
  </si>
  <si>
    <t xml:space="preserve">I declare I have examined this statement and the underlying documentation, and to the best of my knowledge and belief, these costs are true, correct and accurately list all amounts and sources. I further declare that all submitted costs are reasonable and necessary, wholly due to the recount process, not otherwise reimbursed, and possess proper documentation. </t>
  </si>
  <si>
    <t>County Clerk's Name:</t>
  </si>
  <si>
    <t>Ginny Dankmeyer</t>
  </si>
  <si>
    <t>Signature (or e-Signature):</t>
  </si>
  <si>
    <t>GD</t>
  </si>
  <si>
    <t xml:space="preserve">Reimbursement funds will be sent via electronic transfer to a jurisdiction’s shared revenues account (if available) or via a physical check sent to a jurisdiction’s treasurer's mailing address. </t>
  </si>
  <si>
    <t>County Treasurer's Name:</t>
  </si>
  <si>
    <t>Treasurer's Mailing Address:</t>
  </si>
  <si>
    <t>Please submit completed form to both:</t>
  </si>
  <si>
    <t>elections.finance@wisconsin.gov</t>
  </si>
  <si>
    <t>recounts@wi.gov</t>
  </si>
  <si>
    <t>SHEBOYGAN</t>
  </si>
  <si>
    <t>Jon Dolson</t>
  </si>
  <si>
    <t>Laura Henning-Lorenz</t>
  </si>
  <si>
    <t>laurahenninglorenz@sheboygancounty.com</t>
  </si>
  <si>
    <t>Kewaunee</t>
  </si>
  <si>
    <t>Town of Pierce</t>
  </si>
  <si>
    <t>Town of West Kewaunee</t>
  </si>
  <si>
    <t xml:space="preserve">Town of Red River </t>
  </si>
  <si>
    <t>Town of Casco</t>
  </si>
  <si>
    <t>memory pack recount burn test fee, room set up/clean up</t>
  </si>
  <si>
    <t>Jamie Annoye</t>
  </si>
  <si>
    <t>Michelle Dax</t>
  </si>
  <si>
    <t>810 Lincoln St., Kewaunee, WI  54216</t>
  </si>
  <si>
    <t>Town of Catawba</t>
  </si>
  <si>
    <t>Town of Eisenstein</t>
  </si>
  <si>
    <t>Town of Elk</t>
  </si>
  <si>
    <t>Town of Emery</t>
  </si>
  <si>
    <t>Town of Fifield</t>
  </si>
  <si>
    <t>Town of Flambeau</t>
  </si>
  <si>
    <t>Town of Georgetown</t>
  </si>
  <si>
    <t>Town of Hackett</t>
  </si>
  <si>
    <t>Town of Harmony</t>
  </si>
  <si>
    <t>Town of Hill</t>
  </si>
  <si>
    <t>Town of Kennan</t>
  </si>
  <si>
    <t>Town of Knox</t>
  </si>
  <si>
    <t>Town of Lake</t>
  </si>
  <si>
    <t>Town of Ogema</t>
  </si>
  <si>
    <t>Town of Prentice</t>
  </si>
  <si>
    <t>Town of Spirit</t>
  </si>
  <si>
    <t>Town of Worcester</t>
  </si>
  <si>
    <t>Village of Catawba</t>
  </si>
  <si>
    <t>Village of Kennan</t>
  </si>
  <si>
    <t>Village of Prentice</t>
  </si>
  <si>
    <t>City of Park Falls</t>
  </si>
  <si>
    <t>City of Phillips</t>
  </si>
  <si>
    <t>LANGLADE</t>
  </si>
  <si>
    <t>All Hand Count</t>
  </si>
  <si>
    <t>Judy Nagel</t>
  </si>
  <si>
    <t>Tammy Wilhelm</t>
  </si>
  <si>
    <t>800 Clermont Street, Antigo, WI   54409</t>
  </si>
  <si>
    <t>Crawford</t>
  </si>
  <si>
    <t>xx</t>
  </si>
  <si>
    <t>Crawford County will be paying</t>
  </si>
  <si>
    <t>the entire costs for the tabulators</t>
  </si>
  <si>
    <t>so reimbursement should be</t>
  </si>
  <si>
    <t>made to the County</t>
  </si>
  <si>
    <t>Janet L. Geisler</t>
  </si>
  <si>
    <t>Deanne Lutz</t>
  </si>
  <si>
    <t>225 North Beaumont Road, Prairie du Chien, Wi 53821</t>
  </si>
  <si>
    <t>Sauk</t>
  </si>
  <si>
    <t>T. of Baraboo</t>
  </si>
  <si>
    <t xml:space="preserve"> </t>
  </si>
  <si>
    <t>T. of Bear Creek</t>
  </si>
  <si>
    <t>T. of Dellona</t>
  </si>
  <si>
    <t>T. of Delton</t>
  </si>
  <si>
    <t>T. of Excelsior</t>
  </si>
  <si>
    <t>T. of Fairfield</t>
  </si>
  <si>
    <t>T. of Franklin</t>
  </si>
  <si>
    <t>T. of Freedom</t>
  </si>
  <si>
    <t>T. of Greenfield</t>
  </si>
  <si>
    <t>T. of Honey Creek</t>
  </si>
  <si>
    <t>T. of Ironton</t>
  </si>
  <si>
    <t>T. of La Valle</t>
  </si>
  <si>
    <t>T. of Merrimac</t>
  </si>
  <si>
    <t>T. of Prairie du Sac</t>
  </si>
  <si>
    <t>T. of Reedsburg</t>
  </si>
  <si>
    <t>T. of Spring Green</t>
  </si>
  <si>
    <t>T. of Sumpter</t>
  </si>
  <si>
    <t>T. of Troy</t>
  </si>
  <si>
    <t>T. of Washington</t>
  </si>
  <si>
    <t>T. of Westfield</t>
  </si>
  <si>
    <t>T. of Winfield</t>
  </si>
  <si>
    <t>T. of Woodland</t>
  </si>
  <si>
    <t>V. of Cazenovia</t>
  </si>
  <si>
    <t>V. of Ironton</t>
  </si>
  <si>
    <t>V. of Lake Delton</t>
  </si>
  <si>
    <t>V. of La Valle</t>
  </si>
  <si>
    <t>V. of Lime Ridge</t>
  </si>
  <si>
    <t>V. of Loganville</t>
  </si>
  <si>
    <t>V. of Merrimac</t>
  </si>
  <si>
    <t>V. of North Freedom</t>
  </si>
  <si>
    <t>V. of Plain</t>
  </si>
  <si>
    <t>V. of Prairie du Sac</t>
  </si>
  <si>
    <t>V. of Rock Springs</t>
  </si>
  <si>
    <t>V. of Sauk City</t>
  </si>
  <si>
    <t>V. of Spring Green</t>
  </si>
  <si>
    <t>V. of West Baraboo</t>
  </si>
  <si>
    <t>C. of Baraboo</t>
  </si>
  <si>
    <t>C. of Reedsburg</t>
  </si>
  <si>
    <t>C. of Wisconsin Dells</t>
  </si>
  <si>
    <t>Rebecca C Evert</t>
  </si>
  <si>
    <t>Elizabeth Geoghegan</t>
  </si>
  <si>
    <t>505 Broadway St, Baraboo, WI  53913</t>
  </si>
  <si>
    <t>Method of Recount</t>
  </si>
  <si>
    <t>Hand Count</t>
  </si>
  <si>
    <t>Combination</t>
  </si>
  <si>
    <t>Machine Count</t>
  </si>
  <si>
    <t>2020 Presidential Recount Cost Estimates</t>
  </si>
  <si>
    <t>November 2020</t>
  </si>
  <si>
    <t>DUNN</t>
  </si>
  <si>
    <t>x</t>
  </si>
  <si>
    <t>Julie A. Wathke</t>
  </si>
  <si>
    <t>Doris Meyer</t>
  </si>
  <si>
    <t>3001 US Highway 12 East Suite 102A, Menomonie, WI  54751</t>
  </si>
  <si>
    <t>Wood</t>
  </si>
  <si>
    <t>XXX</t>
  </si>
  <si>
    <t>City of Pittsville</t>
  </si>
  <si>
    <t>Trent Miner</t>
  </si>
  <si>
    <t>Heather Gehrt</t>
  </si>
  <si>
    <t>PO BOX 8095 - Wisconsin Rapids, WI 54495-8095</t>
  </si>
  <si>
    <t>St. Croix</t>
  </si>
  <si>
    <t>Clerk recount prep</t>
  </si>
  <si>
    <t>Buffalo County</t>
  </si>
  <si>
    <t>Town of Alma</t>
  </si>
  <si>
    <t>Town of Belvidere</t>
  </si>
  <si>
    <t>Town of Buffalo</t>
  </si>
  <si>
    <t>Town of Canton</t>
  </si>
  <si>
    <t>Town of Cross</t>
  </si>
  <si>
    <t>Town of Glencoe</t>
  </si>
  <si>
    <t>Town of Lincoln</t>
  </si>
  <si>
    <t>Town of Maxville</t>
  </si>
  <si>
    <t>Town of Milton</t>
  </si>
  <si>
    <t>Town of Montana</t>
  </si>
  <si>
    <t>Town of Nelson</t>
  </si>
  <si>
    <t>Town of Waumandee</t>
  </si>
  <si>
    <t>Village of Cochrane</t>
  </si>
  <si>
    <t>City of Mondovi</t>
  </si>
  <si>
    <t>Roxann Halverson</t>
  </si>
  <si>
    <t>Tina Anibas</t>
  </si>
  <si>
    <t>PO Box 58, Alma, WI 54610</t>
  </si>
  <si>
    <t>GREEN LAKE</t>
  </si>
  <si>
    <t>various tabulators from municipalities</t>
  </si>
  <si>
    <t>($20.00/hr. X 24 hours)</t>
  </si>
  <si>
    <t>Elizabeth Otto</t>
  </si>
  <si>
    <t>Amanda Toney</t>
  </si>
  <si>
    <t>atoney@co.green-lake.wi.us</t>
  </si>
  <si>
    <t>Sawyer</t>
  </si>
  <si>
    <t>xxx</t>
  </si>
  <si>
    <t>Sawyer County</t>
  </si>
  <si>
    <t>Carol Williamson</t>
  </si>
  <si>
    <t>Dianne Ince</t>
  </si>
  <si>
    <t>P.O. Box 935, Hayward, WI 54843</t>
  </si>
  <si>
    <t>Waushara</t>
  </si>
  <si>
    <t>26 Municipalities - gather/deliver materials</t>
  </si>
  <si>
    <t>est: 40 hours total</t>
  </si>
  <si>
    <t>clerk &amp; deputy wages + benefts</t>
  </si>
  <si>
    <t>BOC mileage</t>
  </si>
  <si>
    <t>postage to return materials</t>
  </si>
  <si>
    <t>Megan Kapp</t>
  </si>
  <si>
    <t>Door</t>
  </si>
  <si>
    <t>Jill M. Lau</t>
  </si>
  <si>
    <t>Jay Zahn</t>
  </si>
  <si>
    <t>421 Nebraska Street, Sturgeon Bay, WI 54235</t>
  </si>
  <si>
    <t>Douglas</t>
  </si>
  <si>
    <t>Town of Amnicon</t>
  </si>
  <si>
    <t>Town of Bennett</t>
  </si>
  <si>
    <t>Town of Brule</t>
  </si>
  <si>
    <t>Town of Cloverland</t>
  </si>
  <si>
    <t>Town of Dairyland</t>
  </si>
  <si>
    <t>Town of Gordon</t>
  </si>
  <si>
    <t>Townof Hawthorne</t>
  </si>
  <si>
    <t>Town of Highland</t>
  </si>
  <si>
    <t>Town of Lakeside</t>
  </si>
  <si>
    <t>Town of Maple</t>
  </si>
  <si>
    <t>Town of Oakland</t>
  </si>
  <si>
    <t>Town of Parkland</t>
  </si>
  <si>
    <t>Town of Solon Springs</t>
  </si>
  <si>
    <t>Town of Summit</t>
  </si>
  <si>
    <t>Town of Superior</t>
  </si>
  <si>
    <t>Town of Wascott</t>
  </si>
  <si>
    <t>Village of Lake Nebagamon</t>
  </si>
  <si>
    <t>Village of Oliver</t>
  </si>
  <si>
    <t>Village of Poplar</t>
  </si>
  <si>
    <t>Village of Solon Springs</t>
  </si>
  <si>
    <t>Village of Superior</t>
  </si>
  <si>
    <t>City of Superior</t>
  </si>
  <si>
    <t>Susan T. Sandvick</t>
  </si>
  <si>
    <t>Carol Jones</t>
  </si>
  <si>
    <t>Douglas County Courthouse, 1313 Belknap Street, Room 102, Superior, WI  54880</t>
  </si>
  <si>
    <t>Racine</t>
  </si>
  <si>
    <t>Wendy M Christensen</t>
  </si>
  <si>
    <t>Jeff Latus</t>
  </si>
  <si>
    <t>730 Wisconsin Avenue, Racine, WI  53403</t>
  </si>
  <si>
    <t xml:space="preserve">Eau Claire </t>
  </si>
  <si>
    <t>Yes</t>
  </si>
  <si>
    <t>Board of Canvas 2 people</t>
  </si>
  <si>
    <t xml:space="preserve">20 tabulators </t>
  </si>
  <si>
    <t>County Clerk</t>
  </si>
  <si>
    <t>Deputy County Clerk</t>
  </si>
  <si>
    <t>Rental of trailer to move materials</t>
  </si>
  <si>
    <t>Supplies</t>
  </si>
  <si>
    <t xml:space="preserve">BOC and Tabulators and </t>
  </si>
  <si>
    <t>County Clerk Staff OT</t>
  </si>
  <si>
    <t>Security</t>
  </si>
  <si>
    <t>Facilities Cleaning and Snow Removal</t>
  </si>
  <si>
    <t>Corporation Counsel Mileage</t>
  </si>
  <si>
    <t>Office and Cleaning Supplies</t>
  </si>
  <si>
    <t>ES&amp;S DS450 Rental</t>
  </si>
  <si>
    <t>ES&amp;S Programming and Stick Rental</t>
  </si>
  <si>
    <t>Copy Expense</t>
  </si>
  <si>
    <t>Waupaca County</t>
  </si>
  <si>
    <t>City Waupaca Space Rentral</t>
  </si>
  <si>
    <t>All 34 mun in Waupaca County</t>
  </si>
  <si>
    <t xml:space="preserve">    time to locate  and mileage to bring</t>
  </si>
  <si>
    <t>Jill Lodewegen</t>
  </si>
  <si>
    <t>Mark Sether</t>
  </si>
  <si>
    <t>811 Harding St., Waupaca, WI 54981</t>
  </si>
  <si>
    <t>**Costs based on a 12 day Recount</t>
  </si>
  <si>
    <t>52 Municipalities (5) Tabulators</t>
  </si>
  <si>
    <t>Canvassers - 4</t>
  </si>
  <si>
    <t>FICA</t>
  </si>
  <si>
    <t>Tabulators and Municipal Clerk Mileage</t>
  </si>
  <si>
    <t>Staff Overtime</t>
  </si>
  <si>
    <t>Water / Candy / Quick Snacks</t>
  </si>
  <si>
    <t>LINDA K GEBHARD</t>
  </si>
  <si>
    <t>CARRIE EASTLICK, GRANT COUNTY TREASURER</t>
  </si>
  <si>
    <t>Administration Building, P. O. Box 430, Lancaster, WI 53813</t>
  </si>
  <si>
    <t>Outagamie County</t>
  </si>
  <si>
    <t xml:space="preserve">            X</t>
  </si>
  <si>
    <t xml:space="preserve">             X</t>
  </si>
  <si>
    <t xml:space="preserve">Equipment Rental Fees </t>
  </si>
  <si>
    <t>Will be detailed on final request</t>
  </si>
  <si>
    <t>ES&amp;S Report Staff Required with DS850 Rental.</t>
  </si>
  <si>
    <t>Lori O'Bright</t>
  </si>
  <si>
    <t>Trenten Woelfel</t>
  </si>
  <si>
    <t>320 S Walnut Street Appleton WI 54911</t>
  </si>
  <si>
    <t>Fond du Lac County</t>
  </si>
  <si>
    <t>hand count</t>
  </si>
  <si>
    <t>Lisa Freiberg</t>
  </si>
  <si>
    <t>Ozaukee County</t>
  </si>
  <si>
    <t>Julianne B. Winkelhorst</t>
  </si>
  <si>
    <t>Joshua H. Morrison</t>
  </si>
  <si>
    <t>121 W. Main St., PO Box 994, Port Washington, WI 53074</t>
  </si>
  <si>
    <t>Marinette</t>
  </si>
  <si>
    <t>City of Marinette Clerk</t>
  </si>
  <si>
    <t>Town of Peshtigo Clerk</t>
  </si>
  <si>
    <t>Prom Packs, Mileage, postage to deliver/ return materials</t>
  </si>
  <si>
    <t>Kathy Brandt</t>
  </si>
  <si>
    <t>Bev Noffke</t>
  </si>
  <si>
    <t>1926 Hall Avenue, Marinette WI  54143-1717</t>
  </si>
  <si>
    <t>CLARK</t>
  </si>
  <si>
    <t>Clerk Mileage - Deliver Supplies</t>
  </si>
  <si>
    <t>Christina M. Jensen</t>
  </si>
  <si>
    <t xml:space="preserve">Portage </t>
  </si>
  <si>
    <t>Ballot Bag Replacement</t>
  </si>
  <si>
    <t xml:space="preserve">                                Kayla Filen</t>
  </si>
  <si>
    <t xml:space="preserve"> Kayla Filen</t>
  </si>
  <si>
    <t>Pamela Przybelski</t>
  </si>
  <si>
    <t>1516 Church Street Stevens Point, WI 54481</t>
  </si>
  <si>
    <t>Oconto</t>
  </si>
  <si>
    <t>Used Muni Average from 2016</t>
  </si>
  <si>
    <t>copies</t>
  </si>
  <si>
    <t>Kim Pytleski</t>
  </si>
  <si>
    <t>Tanya Peterson</t>
  </si>
  <si>
    <t>tanya.peterson@co.oconto.wi.us</t>
  </si>
  <si>
    <t>Marquette</t>
  </si>
  <si>
    <t>Mileage to Municipal Clerks</t>
  </si>
  <si>
    <t>to bring original documents in</t>
  </si>
  <si>
    <t>(only to those not working as</t>
  </si>
  <si>
    <t>tabulators already included</t>
  </si>
  <si>
    <t>for mileage below)</t>
  </si>
  <si>
    <t>figuring 5.5 days</t>
  </si>
  <si>
    <t>Deputy Sheriff</t>
  </si>
  <si>
    <t>staff-Clerk Office, IT Dept.</t>
  </si>
  <si>
    <t>hand count due to use of Edge machines - tape rolls will need to be individually cut and then manually counted</t>
  </si>
  <si>
    <t>Gary L. Sorensen</t>
  </si>
  <si>
    <t>Diana Campbell</t>
  </si>
  <si>
    <t>PO Box 186  Montello, WI  53949</t>
  </si>
  <si>
    <t>Barron County</t>
  </si>
  <si>
    <t>LABOR (Salaries/Wages &amp; Fringe)</t>
  </si>
  <si>
    <t>Total of Columns To Left</t>
  </si>
  <si>
    <t>T-Almena</t>
  </si>
  <si>
    <t>T-Arland</t>
  </si>
  <si>
    <t>T-Barron</t>
  </si>
  <si>
    <t>T-Bear Lake</t>
  </si>
  <si>
    <t>T-Cedar Lake</t>
  </si>
  <si>
    <t>T-Chetek</t>
  </si>
  <si>
    <t>T-Clinton</t>
  </si>
  <si>
    <t>T-Crystal Lake</t>
  </si>
  <si>
    <t>T-Cumberland</t>
  </si>
  <si>
    <t>T-Dallas</t>
  </si>
  <si>
    <t>T-Dovre</t>
  </si>
  <si>
    <t>T-Doyle</t>
  </si>
  <si>
    <t>T-Lakeland</t>
  </si>
  <si>
    <t>T-Maple Grove</t>
  </si>
  <si>
    <t>T-Maple Plain</t>
  </si>
  <si>
    <t>T-Oak Grove</t>
  </si>
  <si>
    <t>T-Prairie Farm</t>
  </si>
  <si>
    <t>T-Prairie Lake</t>
  </si>
  <si>
    <t>T-Rice Lake</t>
  </si>
  <si>
    <t>T-Sioux Creek</t>
  </si>
  <si>
    <t>T-Stanfold</t>
  </si>
  <si>
    <t>T-Stanley</t>
  </si>
  <si>
    <t>T-Sumner</t>
  </si>
  <si>
    <t>T-Turtle Lake</t>
  </si>
  <si>
    <t>T-Vance Creek</t>
  </si>
  <si>
    <t>V-Almena</t>
  </si>
  <si>
    <t>V-Cameron</t>
  </si>
  <si>
    <t>V-Dallas</t>
  </si>
  <si>
    <t>V-Haugen</t>
  </si>
  <si>
    <t>V-New Auburn</t>
  </si>
  <si>
    <t>V-Prairie Farm</t>
  </si>
  <si>
    <t>V-Turtle Lake</t>
  </si>
  <si>
    <t>C-Barron</t>
  </si>
  <si>
    <t>C-Chetek</t>
  </si>
  <si>
    <t>C-Cumberland</t>
  </si>
  <si>
    <t>C-Rice Lake</t>
  </si>
  <si>
    <t>Columbia</t>
  </si>
  <si>
    <t>Town of Arlington</t>
  </si>
  <si>
    <t>Town of Caledonia</t>
  </si>
  <si>
    <t>Town of Columbus</t>
  </si>
  <si>
    <t>Town of Courtland</t>
  </si>
  <si>
    <t>Copies</t>
  </si>
  <si>
    <t>Town of Dekorra</t>
  </si>
  <si>
    <t>Town of Fort Winnebago</t>
  </si>
  <si>
    <t>Town of Fountain Prairie</t>
  </si>
  <si>
    <t>Town of Hampden</t>
  </si>
  <si>
    <t>Town of Leeds</t>
  </si>
  <si>
    <t>Town of Lewiston</t>
  </si>
  <si>
    <t>Town of Lodi</t>
  </si>
  <si>
    <t>Town of Lowville</t>
  </si>
  <si>
    <t>Town of Marcellon</t>
  </si>
  <si>
    <t>Town of Newport</t>
  </si>
  <si>
    <t>Town of Otsego</t>
  </si>
  <si>
    <t>Town of Pacific</t>
  </si>
  <si>
    <t>Town of Randolph</t>
  </si>
  <si>
    <t>Town of Scott</t>
  </si>
  <si>
    <t>co</t>
  </si>
  <si>
    <t>Town of Springvale</t>
  </si>
  <si>
    <t>Town of West Point</t>
  </si>
  <si>
    <t>Town of Wyocena</t>
  </si>
  <si>
    <t>Village of Arlington</t>
  </si>
  <si>
    <t>Village of Cambria</t>
  </si>
  <si>
    <t>Village of Doylestown</t>
  </si>
  <si>
    <t>Village of Fall River</t>
  </si>
  <si>
    <t>Village of Friesland</t>
  </si>
  <si>
    <t>Village of Pardeeville</t>
  </si>
  <si>
    <t>Village of Poynette</t>
  </si>
  <si>
    <t>Village of Randolph</t>
  </si>
  <si>
    <t>Village of Rio</t>
  </si>
  <si>
    <t>Village of Wyocena</t>
  </si>
  <si>
    <t>City of Columbus</t>
  </si>
  <si>
    <t>City of Lodi</t>
  </si>
  <si>
    <t xml:space="preserve">City of Portage </t>
  </si>
  <si>
    <t xml:space="preserve">City of Wisconsin Dells </t>
  </si>
  <si>
    <t>Sub-Total Muni Costs:</t>
  </si>
  <si>
    <t>Sue Moll</t>
  </si>
  <si>
    <t>Susan M. Moll</t>
  </si>
  <si>
    <t>Deb Raimer</t>
  </si>
  <si>
    <t>112 E. Edgewater St., Portage, WI 53901</t>
  </si>
  <si>
    <t>Dodge</t>
  </si>
  <si>
    <t>Municipal Costs uknown at this time</t>
  </si>
  <si>
    <t>I am putting in an estimate and will</t>
  </si>
  <si>
    <t>obtain municipal costs after recount</t>
  </si>
  <si>
    <t>Karen J. Gibson</t>
  </si>
  <si>
    <t>Patti K. Hilker</t>
  </si>
  <si>
    <t>127 East Oak Street, Juneau 53039</t>
  </si>
  <si>
    <t>DODGE COUNTY WI</t>
  </si>
  <si>
    <t>RECOUNT COSTS PRESIDENT 11/2020</t>
  </si>
  <si>
    <t>40 Tabulators/Day</t>
  </si>
  <si>
    <t xml:space="preserve">$20/hour 10 hour day 13 days </t>
  </si>
  <si>
    <t>Danielle VanEgtern</t>
  </si>
  <si>
    <t>2930.00 plus $250 for Friday Holiday</t>
  </si>
  <si>
    <t>Karen Gibson</t>
  </si>
  <si>
    <t>Chris Kjornes</t>
  </si>
  <si>
    <t>Sean Donahue</t>
  </si>
  <si>
    <t>Kim Nass</t>
  </si>
  <si>
    <t>Meals &amp; Bev</t>
  </si>
  <si>
    <t>280/day 13 days plus 2 cases of water a day at $4/case</t>
  </si>
  <si>
    <t>Rent for facility</t>
  </si>
  <si>
    <t>150/day plus 50/day cleaning</t>
  </si>
  <si>
    <t>Hand Sanitizer</t>
  </si>
  <si>
    <t>Shields</t>
  </si>
  <si>
    <t>Masks &amp; Gloves</t>
  </si>
  <si>
    <t>48,688 Ballots Cast</t>
  </si>
  <si>
    <t>61 Reporting Units</t>
  </si>
  <si>
    <t>Supplies:  ream of paper $3.00, zip ties $21.00, pens &amp; rubber fingers $22.00, yellow tablets $5.00</t>
  </si>
  <si>
    <t>yellow stickies 6.89</t>
  </si>
  <si>
    <t>Submitted by Karen J. Gibson, Dodge County Clerk</t>
  </si>
  <si>
    <t xml:space="preserve">Polk </t>
  </si>
  <si>
    <t>Tabulators/Canvassers (16)</t>
  </si>
  <si>
    <t>Optical scan memory packs for recount, chain of custody, test ballots, postage, name tags, copies</t>
  </si>
  <si>
    <t>LISA R. ROSS</t>
  </si>
  <si>
    <t>AMANDA NISSEN</t>
  </si>
  <si>
    <t>100 POLK COUNTY PLAZA - SUITE 150
BALSAM LAKE, WI 54810</t>
  </si>
  <si>
    <t>Chippewa County</t>
  </si>
  <si>
    <t>flash drives for election equipment</t>
  </si>
  <si>
    <t>WALWORTH</t>
  </si>
  <si>
    <t>30 Municipalities</t>
  </si>
  <si>
    <t>Postage</t>
  </si>
  <si>
    <t>Kimberly S. Bushey</t>
  </si>
  <si>
    <t>Valerie Etzel</t>
  </si>
  <si>
    <t>Walworth County Treasurer-Rm 103, P.O. Box 1001, Elkhorn,  WI  53121</t>
  </si>
  <si>
    <t>Washburn</t>
  </si>
  <si>
    <t>Various Miunicipalities</t>
  </si>
  <si>
    <t>Lolita Olson</t>
  </si>
  <si>
    <t>Nicole Tims</t>
  </si>
  <si>
    <t>Washburn County Treasurer, PO Box 340, Shell Lake WI 54871</t>
  </si>
  <si>
    <t>Rock</t>
  </si>
  <si>
    <t>Lisa Tollefson</t>
  </si>
  <si>
    <t xml:space="preserve"> IOWA COUNTY</t>
  </si>
  <si>
    <t>Board of Canvassers &amp; Tabulators &amp; Staff Labor</t>
  </si>
  <si>
    <t>Transportation Fees &amp; Gather Materials</t>
  </si>
  <si>
    <t>Town of Arena</t>
  </si>
  <si>
    <t>Town of Brigham</t>
  </si>
  <si>
    <t>Town of Clyde</t>
  </si>
  <si>
    <t>Town of Dodgeville</t>
  </si>
  <si>
    <t>Town of Eden</t>
  </si>
  <si>
    <t xml:space="preserve">Town of Highland </t>
  </si>
  <si>
    <t>Town of Linden</t>
  </si>
  <si>
    <t>Town of Mifflin</t>
  </si>
  <si>
    <t>Town of Mineral Point</t>
  </si>
  <si>
    <t>Town of Moscow</t>
  </si>
  <si>
    <t>Town of Pulaski</t>
  </si>
  <si>
    <t>Town of Ridgway</t>
  </si>
  <si>
    <t>Town of Waldwick</t>
  </si>
  <si>
    <t>Town of Wyoming</t>
  </si>
  <si>
    <t>Village of Arena</t>
  </si>
  <si>
    <t>Village of Avoca</t>
  </si>
  <si>
    <t>Village of Barneveld</t>
  </si>
  <si>
    <t>Village of Blanchardville Ward 2</t>
  </si>
  <si>
    <t>Village of Cobb</t>
  </si>
  <si>
    <t>Village of Highland</t>
  </si>
  <si>
    <t>Village of Linden</t>
  </si>
  <si>
    <t>Village of Livingston Ward 2</t>
  </si>
  <si>
    <t>Village of Montfort Ward 2</t>
  </si>
  <si>
    <t>Village of Muscoda Ward 3</t>
  </si>
  <si>
    <t>Village of Rewey</t>
  </si>
  <si>
    <t xml:space="preserve">Village of Ridgeway </t>
  </si>
  <si>
    <t>City of Dodgeville</t>
  </si>
  <si>
    <t>City of Mineral Point</t>
  </si>
  <si>
    <t>Coffee, Cups, Bakery, Candy, Bottled Water</t>
  </si>
  <si>
    <t>Greg Klusendorf</t>
  </si>
  <si>
    <t>Connie Johnson</t>
  </si>
  <si>
    <t>222 N. Iowa Street, Dodgeville, WI  53533</t>
  </si>
  <si>
    <t>2020 Recount  Estimate</t>
  </si>
  <si>
    <t>Column2</t>
  </si>
  <si>
    <t>Column3</t>
  </si>
  <si>
    <t>Column4</t>
  </si>
  <si>
    <t>Column5</t>
  </si>
  <si>
    <t>Column6</t>
  </si>
  <si>
    <t>Hours</t>
  </si>
  <si>
    <t>Hourly Rate</t>
  </si>
  <si>
    <t>Salary</t>
  </si>
  <si>
    <t>Fringe</t>
  </si>
  <si>
    <t>Total Cost</t>
  </si>
  <si>
    <t>Canvassers/Tabulators - w/o Scanners</t>
  </si>
  <si>
    <t>Board of Canvass - 3 people</t>
  </si>
  <si>
    <t>Sergeant (1)</t>
  </si>
  <si>
    <t>13 days</t>
  </si>
  <si>
    <t>Police Officers (6)</t>
  </si>
  <si>
    <t>Off Hours</t>
  </si>
  <si>
    <t>Police Officers (2)</t>
  </si>
  <si>
    <t>Admin</t>
  </si>
  <si>
    <t>Lieutenant (1)</t>
  </si>
  <si>
    <t>ESS Machine setup - 15 days</t>
  </si>
  <si>
    <t>per day</t>
  </si>
  <si>
    <t>Deputy Clerk</t>
  </si>
  <si>
    <t xml:space="preserve">Deputy Clerk </t>
  </si>
  <si>
    <t>Clerk</t>
  </si>
  <si>
    <t>HR</t>
  </si>
  <si>
    <t>Space</t>
  </si>
  <si>
    <t>Monona Terrace - 13 Days</t>
  </si>
  <si>
    <t>Daily Disinfect - 15 days</t>
  </si>
  <si>
    <t>Internet - 5 hard lines</t>
  </si>
  <si>
    <t>per line</t>
  </si>
  <si>
    <t>Electrical - 5 drops</t>
  </si>
  <si>
    <t>per drop</t>
  </si>
  <si>
    <t>Building Security</t>
  </si>
  <si>
    <t>per night</t>
  </si>
  <si>
    <t>Transportation</t>
  </si>
  <si>
    <t>Truck Rental - 2 days</t>
  </si>
  <si>
    <t>Equipment Rental</t>
  </si>
  <si>
    <t>Three High Speed Scanners</t>
  </si>
  <si>
    <t>each</t>
  </si>
  <si>
    <t>Travel Costs</t>
  </si>
  <si>
    <t>per weekday</t>
  </si>
  <si>
    <t>per weekend day</t>
  </si>
  <si>
    <t>PPE 500x day</t>
  </si>
  <si>
    <t>Other Supplies</t>
  </si>
  <si>
    <t>Municipal Expenses</t>
  </si>
  <si>
    <t>Parking, mileage, time for local clerks</t>
  </si>
  <si>
    <t>IT Related</t>
  </si>
  <si>
    <t>Webcameras - 4</t>
  </si>
  <si>
    <t>$10.50 x 50 x 13 days x meals</t>
  </si>
  <si>
    <t>Total Costs</t>
  </si>
  <si>
    <t>Days</t>
  </si>
  <si>
    <t>Average Rate</t>
  </si>
  <si>
    <t>Comments</t>
  </si>
  <si>
    <t>During Count</t>
  </si>
  <si>
    <t>Overtime rate; 13 hours per day to include travel time; includes holiday &amp; premium pay</t>
  </si>
  <si>
    <t>Straight time; administrative time for staffing assignments, etc.</t>
  </si>
  <si>
    <t>Total</t>
  </si>
  <si>
    <t>Ashland County</t>
  </si>
  <si>
    <t>Heather Schutte</t>
  </si>
  <si>
    <t>Tracey Hoglund</t>
  </si>
  <si>
    <t>201 Main Street West, Room 201, Ashland WI 54806</t>
  </si>
  <si>
    <t>Brown</t>
  </si>
  <si>
    <t xml:space="preserve">X </t>
  </si>
  <si>
    <t>X - hand count selected post election audit wards</t>
  </si>
  <si>
    <t>Board of Canvassers &amp; Tabulators &amp; Meeting Secretary</t>
  </si>
  <si>
    <t xml:space="preserve">Other Personnel
</t>
  </si>
  <si>
    <t>EATON</t>
  </si>
  <si>
    <t>GLENMORE</t>
  </si>
  <si>
    <t>GREEN BAY (TOWN)</t>
  </si>
  <si>
    <t>HOLLAND</t>
  </si>
  <si>
    <t>HUMBOLDT</t>
  </si>
  <si>
    <t>LAWRENCE</t>
  </si>
  <si>
    <t>LEDGEVIEW</t>
  </si>
  <si>
    <t>MORRISON</t>
  </si>
  <si>
    <t>NEW DENMARK</t>
  </si>
  <si>
    <t>PITTSFIELD</t>
  </si>
  <si>
    <t>ROCKLAND</t>
  </si>
  <si>
    <t>SCOTT</t>
  </si>
  <si>
    <t>WRIGHTSTOWN (TOWN)</t>
  </si>
  <si>
    <t>ALLOUEZ</t>
  </si>
  <si>
    <t>ASHWAUBENON</t>
  </si>
  <si>
    <t>BELLEVUE</t>
  </si>
  <si>
    <t>DENMARK</t>
  </si>
  <si>
    <t>HOBART</t>
  </si>
  <si>
    <t>HOWARD</t>
  </si>
  <si>
    <t>PULASKI</t>
  </si>
  <si>
    <t>SUAMICO</t>
  </si>
  <si>
    <t>WRIGHTSTOWN (VILLAGE)</t>
  </si>
  <si>
    <t>DE PERE</t>
  </si>
  <si>
    <t>GREEN BAY (CITY)</t>
  </si>
  <si>
    <t>Sandra L. Juno</t>
  </si>
  <si>
    <t>Paul Zeller</t>
  </si>
  <si>
    <t>PO BOX 23600 Green Bay, WI 54305</t>
  </si>
  <si>
    <t>JUNEAU</t>
  </si>
  <si>
    <t>TERRI L TREPTOW</t>
  </si>
  <si>
    <t>DENISE GIEBEL</t>
  </si>
  <si>
    <t>dgiebel@co.juneau.wi.us</t>
  </si>
  <si>
    <t>Calumet</t>
  </si>
  <si>
    <t>Beth A. Hauser</t>
  </si>
  <si>
    <t>/s/ Beth A. Hauser</t>
  </si>
  <si>
    <t>Michael Schlaak</t>
  </si>
  <si>
    <t>206 Court Street, Chilton, WI  53014</t>
  </si>
  <si>
    <t>Marathon</t>
  </si>
  <si>
    <t>XX</t>
  </si>
  <si>
    <t>Town of Bergen</t>
  </si>
  <si>
    <t>Town of Berlin</t>
  </si>
  <si>
    <t>Town of Bern</t>
  </si>
  <si>
    <t>Town of Bevent</t>
  </si>
  <si>
    <t>Town of Brighton</t>
  </si>
  <si>
    <t>Town of Cassel</t>
  </si>
  <si>
    <t>Town of Cleveland</t>
  </si>
  <si>
    <t>Town of Day</t>
  </si>
  <si>
    <t>Town of Easton</t>
  </si>
  <si>
    <t>Town of Eau Pleine</t>
  </si>
  <si>
    <t>Town of Elderon</t>
  </si>
  <si>
    <t>Town of Emmed</t>
  </si>
  <si>
    <t>Town of Frankfort</t>
  </si>
  <si>
    <t>Town of Franzen</t>
  </si>
  <si>
    <t>Town of Green Valley</t>
  </si>
  <si>
    <t>Town of Guenther</t>
  </si>
  <si>
    <t>Town of Halsey</t>
  </si>
  <si>
    <t>Town of Hamburg</t>
  </si>
  <si>
    <t>Town of Harrison</t>
  </si>
  <si>
    <t>Town of Hewitt</t>
  </si>
  <si>
    <t>Town of Holton</t>
  </si>
  <si>
    <t>Town of Hull</t>
  </si>
  <si>
    <t>Town of Johnson</t>
  </si>
  <si>
    <t>Town of Knowlton</t>
  </si>
  <si>
    <t>Town of Marathon</t>
  </si>
  <si>
    <t>Town of McMillan</t>
  </si>
  <si>
    <t>Town of Mosinee</t>
  </si>
  <si>
    <t>Town of Norrie</t>
  </si>
  <si>
    <t>Town of Plover</t>
  </si>
  <si>
    <t>Town of Reid</t>
  </si>
  <si>
    <t>Town of Rib Falls</t>
  </si>
  <si>
    <t>Town of Rib Mountain</t>
  </si>
  <si>
    <t>Town of Rietbrock</t>
  </si>
  <si>
    <t>Town of Ringle</t>
  </si>
  <si>
    <t>Town of Spencer</t>
  </si>
  <si>
    <t>Town of Stettin</t>
  </si>
  <si>
    <t>Town of Texas</t>
  </si>
  <si>
    <t>Town of Wausau</t>
  </si>
  <si>
    <t>Cop</t>
  </si>
  <si>
    <t>Town of Weston</t>
  </si>
  <si>
    <t>Town of Wien</t>
  </si>
  <si>
    <t>Village of Athens</t>
  </si>
  <si>
    <t>Village of Birnamwood</t>
  </si>
  <si>
    <t>Village of Dorchester</t>
  </si>
  <si>
    <t>Village of Edgar</t>
  </si>
  <si>
    <t>Village of Elderon</t>
  </si>
  <si>
    <t>Village of Fenwood</t>
  </si>
  <si>
    <t>Village of Hatley</t>
  </si>
  <si>
    <t>Village of Kronenwetter</t>
  </si>
  <si>
    <t>Village of Maine</t>
  </si>
  <si>
    <t>Village of Marathon City</t>
  </si>
  <si>
    <t>Village of Rothschild</t>
  </si>
  <si>
    <t>Village of Spencer</t>
  </si>
  <si>
    <t>Village of Stratford</t>
  </si>
  <si>
    <t>Village of Unity</t>
  </si>
  <si>
    <t>Village of Weston</t>
  </si>
  <si>
    <t>City of Abbotsford</t>
  </si>
  <si>
    <t>City of Colby</t>
  </si>
  <si>
    <t>City of Marshfield</t>
  </si>
  <si>
    <t>City of Mosinee</t>
  </si>
  <si>
    <t>City of Schofield</t>
  </si>
  <si>
    <t>City of Wausau</t>
  </si>
  <si>
    <t>Room Re-Key</t>
  </si>
  <si>
    <t>Kim Trueblood</t>
  </si>
  <si>
    <t>Connie Beyersdorff</t>
  </si>
  <si>
    <t>500 Forest St, Wausau, WI  54403</t>
  </si>
  <si>
    <t>Oneida County</t>
  </si>
  <si>
    <t>Tracy Hartman</t>
  </si>
  <si>
    <t>/s/thartman</t>
  </si>
  <si>
    <t>Kirs Ostermann</t>
  </si>
  <si>
    <t>octreas@co.oneida.wi.us</t>
  </si>
  <si>
    <t>Burnett</t>
  </si>
  <si>
    <r>
      <t xml:space="preserve">           </t>
    </r>
    <r>
      <rPr>
        <sz val="11"/>
        <color theme="1"/>
        <rFont val="Calibri"/>
        <family val="2"/>
      </rPr>
      <t>√</t>
    </r>
  </si>
  <si>
    <t xml:space="preserve">            √</t>
  </si>
  <si>
    <t>Town of Anderson</t>
  </si>
  <si>
    <t>Town of Blaine</t>
  </si>
  <si>
    <t>Town of Daniels</t>
  </si>
  <si>
    <t>Town of Dewey</t>
  </si>
  <si>
    <t>Town of Grantsburg</t>
  </si>
  <si>
    <t>Town of Jackson</t>
  </si>
  <si>
    <t>Town of LaFollette</t>
  </si>
  <si>
    <t>Town of Meenon</t>
  </si>
  <si>
    <t>Town of Rusk</t>
  </si>
  <si>
    <t>Town of Roosevelt</t>
  </si>
  <si>
    <t>Town of Sand Lake</t>
  </si>
  <si>
    <t>Town of Siren</t>
  </si>
  <si>
    <t>Town of Swiss</t>
  </si>
  <si>
    <t>Town of Trade Lake</t>
  </si>
  <si>
    <t>Town of Union</t>
  </si>
  <si>
    <t>Town of Webb Lake</t>
  </si>
  <si>
    <t>West Marshland</t>
  </si>
  <si>
    <t>Town of Wood River</t>
  </si>
  <si>
    <t>Village of Grantsburg</t>
  </si>
  <si>
    <t>Village of Siren</t>
  </si>
  <si>
    <t>Village of Webster</t>
  </si>
  <si>
    <t>Wanda Hinrichs</t>
  </si>
  <si>
    <t>Judith Dykstra</t>
  </si>
  <si>
    <t>7410 County Road K, #101, Siren, WI  54872</t>
  </si>
  <si>
    <t>Vilas County</t>
  </si>
  <si>
    <t>David R. Alleman</t>
  </si>
  <si>
    <t>Jerri Radtke</t>
  </si>
  <si>
    <t>330 Court Street, Eagle River, WI 54521</t>
  </si>
  <si>
    <t>Lafayette</t>
  </si>
  <si>
    <t>`</t>
  </si>
  <si>
    <t>Lafayette County</t>
  </si>
  <si>
    <t>Carla M. Jacobson</t>
  </si>
  <si>
    <t>Becky Taylor</t>
  </si>
  <si>
    <t>becky.taylor@lafayettecountywi.org</t>
  </si>
  <si>
    <t>Kenosha</t>
  </si>
  <si>
    <t>Regi Bachochin</t>
  </si>
  <si>
    <t>Milwaukee County</t>
  </si>
  <si>
    <t>Total Number of Individuals - (Board of Canvassers &amp; Tabulators (Poll Workers))</t>
  </si>
  <si>
    <t>Total Labor Cost for Board of Canvassers &amp; Tabulators (Poll Workers from Column B)</t>
  </si>
  <si>
    <t>Security Staff (Sheriff)</t>
  </si>
  <si>
    <t>Bayside</t>
  </si>
  <si>
    <t>snacks &amp; water</t>
  </si>
  <si>
    <t>Brown Deer</t>
  </si>
  <si>
    <t>Cudahy</t>
  </si>
  <si>
    <t>Fox Point</t>
  </si>
  <si>
    <t>Franklin</t>
  </si>
  <si>
    <t>Glendale</t>
  </si>
  <si>
    <t>Greendale</t>
  </si>
  <si>
    <t>Greenfield</t>
  </si>
  <si>
    <t>snacks</t>
  </si>
  <si>
    <t>Hales Corners</t>
  </si>
  <si>
    <t>Milwaukee</t>
  </si>
  <si>
    <t>DS850/450 Wear and Tear (9 machines @ $16,750 - half the cost of rental)</t>
  </si>
  <si>
    <t>Oak Creek</t>
  </si>
  <si>
    <t>River Hills</t>
  </si>
  <si>
    <t>Shorewood</t>
  </si>
  <si>
    <t>South Milwaukee</t>
  </si>
  <si>
    <t>St. Francis</t>
  </si>
  <si>
    <t>Wauwatosa</t>
  </si>
  <si>
    <t>West Allis</t>
  </si>
  <si>
    <t>West Milwaukee</t>
  </si>
  <si>
    <t>Whitefish Bay</t>
  </si>
  <si>
    <t>*Other Personnel (ES&amp;S); Other Allowable (Parking-$57,850); Other Allowable (Safety Screenings-$63,700); Other (Court Reporter - $20,000)</t>
  </si>
  <si>
    <t>George L. Christenson</t>
  </si>
  <si>
    <t xml:space="preserve">David Cullen </t>
  </si>
  <si>
    <t>David.Cullen@milwaukeecountywi.gov</t>
  </si>
  <si>
    <t>Lincoln</t>
  </si>
  <si>
    <t>Estimate</t>
  </si>
  <si>
    <t>Hand</t>
  </si>
  <si>
    <t>Chris Marlowe</t>
  </si>
  <si>
    <t>Diana Petrezates</t>
  </si>
  <si>
    <t>801 N Sales St Ste. 202</t>
  </si>
  <si>
    <t>Green</t>
  </si>
  <si>
    <t>Arianna L. Voegeli</t>
  </si>
  <si>
    <t>Sherri Hawkins</t>
  </si>
  <si>
    <t>1016 16th Ave, Monroe, WI 53566</t>
  </si>
  <si>
    <t>Description of Other Allowable Expense</t>
  </si>
  <si>
    <t>Costs for plastic bins to transport materials, rubber bands, pens, labels, paper, photocopies</t>
  </si>
  <si>
    <t>Attorney (2)</t>
  </si>
  <si>
    <t>Clerk Staff</t>
  </si>
  <si>
    <t>Stenographer (2)</t>
  </si>
  <si>
    <t>IT Staff</t>
  </si>
  <si>
    <t>Public Health  (3)</t>
  </si>
  <si>
    <t>Parking - 50</t>
  </si>
  <si>
    <t>Rusk</t>
  </si>
  <si>
    <t>Atlanta</t>
  </si>
  <si>
    <t>Big Bend</t>
  </si>
  <si>
    <t>Big Falls</t>
  </si>
  <si>
    <t>Cedar Rapids</t>
  </si>
  <si>
    <t>Dewey</t>
  </si>
  <si>
    <t>Flambeau</t>
  </si>
  <si>
    <t>Grant</t>
  </si>
  <si>
    <t>Grow</t>
  </si>
  <si>
    <t>Town of Hawkins</t>
  </si>
  <si>
    <t>Hubbard</t>
  </si>
  <si>
    <t>Lawrence</t>
  </si>
  <si>
    <t>Marshall</t>
  </si>
  <si>
    <t>Murry</t>
  </si>
  <si>
    <t>Richland</t>
  </si>
  <si>
    <t>South Fork</t>
  </si>
  <si>
    <t>Strickland</t>
  </si>
  <si>
    <t>Stubbs</t>
  </si>
  <si>
    <t>Thornapple</t>
  </si>
  <si>
    <t>Washington</t>
  </si>
  <si>
    <t>Wilkinson</t>
  </si>
  <si>
    <t>Willard</t>
  </si>
  <si>
    <t>Wilson</t>
  </si>
  <si>
    <t>V. Bruce</t>
  </si>
  <si>
    <t>V. Conrath</t>
  </si>
  <si>
    <t>V. Glen Flora</t>
  </si>
  <si>
    <t>V. Hawkins</t>
  </si>
  <si>
    <t>V. Ingram</t>
  </si>
  <si>
    <t>V. Sheldon</t>
  </si>
  <si>
    <t>V. Tony</t>
  </si>
  <si>
    <t>V. Werehaeuser</t>
  </si>
  <si>
    <t xml:space="preserve">City of Ladysmith </t>
  </si>
  <si>
    <t>Loren Beebe</t>
  </si>
  <si>
    <t>Verna Nielsen</t>
  </si>
  <si>
    <t>311 Miner Ave E Ladysmith WI, 54848</t>
  </si>
  <si>
    <t>Lunch 25 meals @ $10/each X 9 days</t>
  </si>
  <si>
    <t>Municipal preparation/travel</t>
  </si>
  <si>
    <t>Room rental $200/day X 10</t>
  </si>
  <si>
    <t>Janet K Loomis</t>
  </si>
  <si>
    <t>Total Estimated Cost for a Wisconsin Presidential Recount</t>
  </si>
  <si>
    <t xml:space="preserve">   Counties' Cost Estimate</t>
  </si>
  <si>
    <t xml:space="preserve">   Wisconsin Elections Commission's Cost Estimate</t>
  </si>
  <si>
    <t>plus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</si>
</sst>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10409]#,###"/>
    <numFmt numFmtId="165" formatCode="_(* #,##0_);_(* \(#,##0\);_(* &quot;-&quot;??_);_(@_)"/>
    <numFmt numFmtId="166" formatCode="_([$$-409]* #,##0.00_);_([$$-409]* \(#,##0.00\);_([$$-409]* &quot;-&quot;??_);_(@_)"/>
    <numFmt numFmtId="167" formatCode="&quot;$&quot;#,##0.00"/>
  </numFmts>
  <fonts count="57"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b/>
      <sz val="10"/>
      <color rgb="FFFFFFFF"/>
      <name val="Arial"/>
      <family val="2"/>
    </font>
    <font>
      <sz val="10"/>
      <color rgb="FF000000"/>
      <name val="Arial"/>
      <family val="2"/>
    </font>
    <font>
      <b/>
      <sz val="10"/>
      <color rgb="FF000000"/>
      <name val="Arial"/>
      <family val="2"/>
    </font>
    <font>
      <sz val="11"/>
      <color rgb="FF000000"/>
      <name val="Calibri"/>
      <family val="2"/>
      <scheme val="minor"/>
    </font>
    <font>
      <b/>
      <sz val="11"/>
      <color theme="1"/>
      <name val="Calibri"/>
      <family val="2"/>
      <scheme val="minor"/>
    </font>
    <font>
      <sz val="11"/>
      <name val="Calibri"/>
      <family val="2"/>
      <scheme val="minor"/>
    </font>
    <font>
      <u/>
      <sz val="11"/>
      <color theme="10"/>
      <name val="Calibri"/>
      <family val="2"/>
      <scheme val="minor"/>
    </font>
    <font>
      <b/>
      <sz val="16"/>
      <color theme="1"/>
      <name val="Calibri"/>
      <family val="2"/>
      <scheme val="minor"/>
    </font>
    <font>
      <b/>
      <sz val="12"/>
      <color theme="1"/>
      <name val="Calibri"/>
      <family val="2"/>
      <scheme val="minor"/>
    </font>
    <font>
      <b/>
      <i/>
      <sz val="12"/>
      <color theme="1"/>
      <name val="Calibri"/>
      <family val="2"/>
      <scheme val="minor"/>
    </font>
    <font>
      <i/>
      <sz val="11"/>
      <color theme="1"/>
      <name val="Calibri"/>
      <family val="2"/>
      <scheme val="minor"/>
    </font>
    <font>
      <b/>
      <i/>
      <sz val="11"/>
      <color theme="1"/>
      <name val="Calibri"/>
      <family val="2"/>
      <scheme val="minor"/>
    </font>
    <font>
      <sz val="9"/>
      <color indexed="81"/>
      <name val="Tahoma"/>
      <family val="2"/>
    </font>
    <font>
      <i/>
      <sz val="9"/>
      <color indexed="81"/>
      <name val="Tahoma"/>
      <family val="2"/>
    </font>
    <font>
      <sz val="14"/>
      <color theme="1"/>
      <name val="Brush Script MT"/>
      <family val="4"/>
    </font>
    <font>
      <b/>
      <sz val="10"/>
      <color rgb="FFFFFFFF"/>
      <name val="Arial"/>
      <family val="2"/>
    </font>
    <font>
      <sz val="10"/>
      <color rgb="FF000000"/>
      <name val="Arial"/>
      <family val="2"/>
    </font>
    <font>
      <b/>
      <sz val="11"/>
      <name val="Calibri"/>
      <family val="2"/>
    </font>
    <font>
      <b/>
      <sz val="18"/>
      <name val="Calibri"/>
      <family val="2"/>
    </font>
    <font>
      <sz val="11"/>
      <color theme="1"/>
      <name val="Lucida Handwriting"/>
      <family val="4"/>
    </font>
    <font>
      <sz val="11"/>
      <color theme="1"/>
      <name val="Script MT Bold"/>
      <family val="4"/>
    </font>
    <font>
      <u/>
      <sz val="11"/>
      <color theme="1"/>
      <name val="Calibri"/>
      <family val="2"/>
      <scheme val="minor"/>
    </font>
    <font>
      <b/>
      <sz val="11"/>
      <color rgb="FFFF0000"/>
      <name val="Calibri"/>
      <family val="2"/>
      <scheme val="minor"/>
    </font>
    <font>
      <sz val="8"/>
      <color theme="1"/>
      <name val="Calibri"/>
      <family val="2"/>
      <scheme val="minor"/>
    </font>
    <font>
      <sz val="12"/>
      <color theme="1"/>
      <name val="Monotype Corsiva"/>
      <family val="4"/>
    </font>
    <font>
      <sz val="11"/>
      <color theme="1"/>
      <name val="Freestyle Script"/>
      <family val="4"/>
    </font>
    <font>
      <sz val="11"/>
      <color theme="1"/>
      <name val="Blackadder ITC"/>
      <family val="5"/>
    </font>
    <font>
      <sz val="12"/>
      <color theme="1"/>
      <name val="Segoe UI Light"/>
      <family val="2"/>
    </font>
    <font>
      <b/>
      <sz val="11"/>
      <name val="Calibri"/>
      <family val="2"/>
      <scheme val="minor"/>
    </font>
    <font>
      <sz val="12"/>
      <color indexed="8"/>
      <name val="Calibri"/>
      <family val="2"/>
      <scheme val="minor"/>
    </font>
    <font>
      <sz val="12"/>
      <color theme="1"/>
      <name val="Calibri"/>
      <family val="2"/>
      <scheme val="minor"/>
    </font>
    <font>
      <b/>
      <sz val="12"/>
      <color rgb="FF000000"/>
      <name val="Calibri"/>
      <family val="2"/>
      <scheme val="minor"/>
    </font>
    <font>
      <sz val="11"/>
      <color theme="1"/>
      <name val="Lucida Calligraphy"/>
      <family val="4"/>
    </font>
    <font>
      <b/>
      <sz val="10"/>
      <color rgb="FF000000"/>
      <name val="Calibri"/>
      <family val="2"/>
    </font>
    <font>
      <sz val="10"/>
      <color theme="1"/>
      <name val="Times New Roman"/>
      <family val="1"/>
    </font>
    <font>
      <sz val="10"/>
      <color rgb="FF000000"/>
      <name val="Calibri"/>
      <family val="2"/>
    </font>
    <font>
      <sz val="9"/>
      <color rgb="FF000000"/>
      <name val="Calibri"/>
      <family val="2"/>
    </font>
    <font>
      <sz val="16"/>
      <color theme="1"/>
      <name val="Brush Script MT"/>
      <family val="4"/>
    </font>
    <font>
      <sz val="18"/>
      <color theme="1"/>
      <name val="Edwardian Script ITC"/>
      <family val="4"/>
    </font>
    <font>
      <sz val="11"/>
      <color rgb="FF9C6500"/>
      <name val="Calibri"/>
      <family val="2"/>
      <scheme val="minor"/>
    </font>
    <font>
      <sz val="11"/>
      <color theme="1"/>
      <name val="Calibri"/>
      <family val="2"/>
    </font>
    <font>
      <i/>
      <sz val="11"/>
      <name val="Calibri"/>
      <family val="2"/>
    </font>
    <font>
      <b/>
      <u/>
      <sz val="9"/>
      <color theme="1"/>
      <name val="Calibri"/>
      <family val="2"/>
      <scheme val="minor"/>
    </font>
    <font>
      <sz val="9"/>
      <color theme="1"/>
      <name val="Calibri"/>
      <family val="2"/>
      <scheme val="minor"/>
    </font>
    <font>
      <sz val="9"/>
      <color rgb="FF000000"/>
      <name val="Calibri"/>
      <family val="2"/>
      <scheme val="minor"/>
    </font>
    <font>
      <u val="singleAccounting"/>
      <sz val="9"/>
      <color theme="1"/>
      <name val="Calibri"/>
      <family val="2"/>
      <scheme val="minor"/>
    </font>
    <font>
      <u/>
      <sz val="9"/>
      <color theme="1"/>
      <name val="Calibri"/>
      <family val="2"/>
      <scheme val="minor"/>
    </font>
    <font>
      <b/>
      <sz val="9"/>
      <color rgb="FF000000"/>
      <name val="Calibri"/>
      <family val="2"/>
      <scheme val="minor"/>
    </font>
    <font>
      <b/>
      <sz val="9"/>
      <color theme="1"/>
      <name val="Calibri"/>
      <family val="2"/>
      <scheme val="minor"/>
    </font>
    <font>
      <b/>
      <sz val="9"/>
      <color rgb="FF000000"/>
      <name val="Calibri"/>
      <family val="2"/>
    </font>
    <font>
      <sz val="9"/>
      <color theme="1"/>
      <name val="Times New Roman"/>
      <family val="1"/>
    </font>
  </fonts>
  <fills count="18">
    <fill>
      <patternFill patternType="none"/>
    </fill>
    <fill>
      <patternFill patternType="gray125"/>
    </fill>
    <fill>
      <patternFill patternType="solid">
        <fgColor rgb="FF4682B4"/>
        <bgColor rgb="FF4682B4"/>
      </patternFill>
    </fill>
    <fill>
      <patternFill patternType="solid">
        <fgColor rgb="FFF5F5F5"/>
        <bgColor rgb="FFF5F5F5"/>
      </patternFill>
    </fill>
    <fill>
      <patternFill patternType="none">
        <fgColor rgb="FFF5F5F5"/>
        <bgColor rgb="FFF5F5F5"/>
      </patternFill>
    </fill>
    <fill>
      <patternFill patternType="solid">
        <fgColor theme="0"/>
        <bgColor indexed="64"/>
      </patternFill>
    </fill>
    <fill>
      <patternFill patternType="solid">
        <fgColor rgb="FFFFFF99"/>
        <bgColor indexed="64"/>
      </patternFill>
    </fill>
    <fill>
      <patternFill patternType="solid">
        <fgColor theme="4" tint="0.79998168889431442"/>
        <bgColor indexed="64"/>
      </patternFill>
    </fill>
    <fill>
      <patternFill patternType="solid">
        <fgColor theme="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CCFF99"/>
        <bgColor indexed="64"/>
      </patternFill>
    </fill>
    <fill>
      <patternFill patternType="solid">
        <fgColor rgb="FFFFEB9C"/>
      </patternFill>
    </fill>
    <fill>
      <patternFill patternType="solid">
        <fgColor theme="0" tint="-0.249977111117893"/>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tint="0.39997558519241921"/>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medium">
        <color indexed="64"/>
      </right>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theme="1"/>
      </bottom>
      <diagonal/>
    </border>
    <border>
      <left style="hair">
        <color indexed="64"/>
      </left>
      <right style="medium">
        <color indexed="64"/>
      </right>
      <top style="hair">
        <color indexed="64"/>
      </top>
      <bottom style="medium">
        <color theme="1"/>
      </bottom>
      <diagonal/>
    </border>
    <border>
      <left/>
      <right style="thin">
        <color indexed="64"/>
      </right>
      <top style="thin">
        <color indexed="64"/>
      </top>
      <bottom/>
      <diagonal/>
    </border>
    <border>
      <left/>
      <right style="hair">
        <color indexed="64"/>
      </right>
      <top style="medium">
        <color indexed="64"/>
      </top>
      <bottom style="medium">
        <color indexed="64"/>
      </bottom>
      <diagonal/>
    </border>
  </borders>
  <cellStyleXfs count="14">
    <xf numFmtId="0" fontId="0" fillId="0" borderId="0"/>
    <xf numFmtId="43" fontId="9" fillId="0" borderId="0" applyFont="0" applyFill="0" applyBorder="0" applyAlignment="0" applyProtection="0"/>
    <xf numFmtId="44" fontId="9" fillId="0" borderId="0" applyFont="0" applyFill="0" applyBorder="0" applyAlignment="0" applyProtection="0"/>
    <xf numFmtId="0" fontId="4" fillId="4" borderId="0"/>
    <xf numFmtId="0" fontId="12" fillId="4" borderId="0" applyNumberFormat="0" applyFill="0" applyBorder="0" applyAlignment="0" applyProtection="0"/>
    <xf numFmtId="43" fontId="4" fillId="4" borderId="0" applyFont="0" applyFill="0" applyBorder="0" applyAlignment="0" applyProtection="0"/>
    <xf numFmtId="44" fontId="4" fillId="4" borderId="0" applyFont="0" applyFill="0" applyBorder="0" applyAlignment="0" applyProtection="0"/>
    <xf numFmtId="0" fontId="3" fillId="4" borderId="0"/>
    <xf numFmtId="44" fontId="3" fillId="4" borderId="0" applyFont="0" applyFill="0" applyBorder="0" applyAlignment="0" applyProtection="0"/>
    <xf numFmtId="43" fontId="3" fillId="4" borderId="0" applyFont="0" applyFill="0" applyBorder="0" applyAlignment="0" applyProtection="0"/>
    <xf numFmtId="0" fontId="45" fillId="12" borderId="0" applyNumberFormat="0" applyBorder="0" applyAlignment="0" applyProtection="0"/>
    <xf numFmtId="0" fontId="2" fillId="4" borderId="0"/>
    <xf numFmtId="0" fontId="1" fillId="4" borderId="0"/>
    <xf numFmtId="44" fontId="1" fillId="4" borderId="0" applyFont="0" applyFill="0" applyBorder="0" applyAlignment="0" applyProtection="0"/>
  </cellStyleXfs>
  <cellXfs count="732">
    <xf numFmtId="0" fontId="5" fillId="0" borderId="0" xfId="0" applyFont="1" applyFill="1" applyBorder="1"/>
    <xf numFmtId="164" fontId="8" fillId="0" borderId="0" xfId="0" applyNumberFormat="1" applyFont="1" applyFill="1" applyBorder="1" applyAlignment="1">
      <alignment horizontal="right" vertical="top" wrapText="1" readingOrder="1"/>
    </xf>
    <xf numFmtId="0" fontId="7" fillId="0" borderId="1" xfId="0" applyNumberFormat="1" applyFont="1" applyFill="1" applyBorder="1" applyAlignment="1">
      <alignment vertical="top" wrapText="1" readingOrder="1"/>
    </xf>
    <xf numFmtId="0" fontId="7" fillId="3" borderId="1" xfId="0" applyNumberFormat="1" applyFont="1" applyFill="1" applyBorder="1" applyAlignment="1">
      <alignment vertical="top" wrapText="1" readingOrder="1"/>
    </xf>
    <xf numFmtId="43" fontId="7" fillId="3" borderId="1" xfId="1" applyFont="1" applyFill="1" applyBorder="1" applyAlignment="1">
      <alignment vertical="top" wrapText="1" readingOrder="1"/>
    </xf>
    <xf numFmtId="0" fontId="7" fillId="4" borderId="1" xfId="0" applyNumberFormat="1" applyFont="1" applyFill="1" applyBorder="1" applyAlignment="1">
      <alignment vertical="top" wrapText="1" readingOrder="1"/>
    </xf>
    <xf numFmtId="43" fontId="7" fillId="4" borderId="1" xfId="1" applyFont="1" applyFill="1" applyBorder="1" applyAlignment="1">
      <alignment vertical="top" wrapText="1" readingOrder="1"/>
    </xf>
    <xf numFmtId="0" fontId="13" fillId="4" borderId="0" xfId="3" applyFont="1"/>
    <xf numFmtId="0" fontId="4" fillId="4" borderId="0" xfId="3"/>
    <xf numFmtId="0" fontId="4" fillId="4" borderId="0" xfId="3" applyAlignment="1">
      <alignment horizontal="center"/>
    </xf>
    <xf numFmtId="0" fontId="14" fillId="4" borderId="0" xfId="3" applyFont="1"/>
    <xf numFmtId="0" fontId="15" fillId="4" borderId="0" xfId="3" applyFont="1"/>
    <xf numFmtId="0" fontId="10" fillId="4" borderId="0" xfId="3" applyFont="1"/>
    <xf numFmtId="0" fontId="14" fillId="4" borderId="0" xfId="3" applyFont="1" applyAlignment="1">
      <alignment horizontal="right"/>
    </xf>
    <xf numFmtId="0" fontId="4" fillId="6" borderId="4" xfId="3" applyFill="1" applyBorder="1" applyAlignment="1">
      <alignment horizontal="center"/>
    </xf>
    <xf numFmtId="0" fontId="10" fillId="4" borderId="0" xfId="3" applyFont="1" applyAlignment="1">
      <alignment horizontal="right"/>
    </xf>
    <xf numFmtId="0" fontId="4" fillId="6" borderId="5" xfId="3" applyFill="1" applyBorder="1"/>
    <xf numFmtId="0" fontId="16" fillId="4" borderId="0" xfId="3" applyFont="1" applyAlignment="1">
      <alignment horizontal="left"/>
    </xf>
    <xf numFmtId="0" fontId="4" fillId="6" borderId="1" xfId="3" applyFill="1" applyBorder="1" applyAlignment="1">
      <alignment horizontal="center"/>
    </xf>
    <xf numFmtId="0" fontId="4" fillId="6" borderId="1" xfId="3" applyFill="1" applyBorder="1"/>
    <xf numFmtId="0" fontId="17" fillId="4" borderId="0" xfId="3" applyFont="1" applyAlignment="1">
      <alignment horizontal="center"/>
    </xf>
    <xf numFmtId="0" fontId="4" fillId="8" borderId="8" xfId="3" applyFill="1" applyBorder="1"/>
    <xf numFmtId="0" fontId="4" fillId="8" borderId="8" xfId="3" applyFill="1" applyBorder="1" applyAlignment="1">
      <alignment horizontal="center"/>
    </xf>
    <xf numFmtId="0" fontId="4" fillId="10" borderId="9" xfId="3" applyFill="1" applyBorder="1" applyAlignment="1">
      <alignment horizontal="center"/>
    </xf>
    <xf numFmtId="0" fontId="4" fillId="4" borderId="10" xfId="3" applyBorder="1" applyAlignment="1">
      <alignment horizontal="center" vertical="center" wrapText="1"/>
    </xf>
    <xf numFmtId="0" fontId="4" fillId="4" borderId="11" xfId="3" applyBorder="1" applyAlignment="1">
      <alignment horizontal="center" vertical="center" wrapText="1"/>
    </xf>
    <xf numFmtId="0" fontId="4" fillId="8" borderId="1" xfId="3" applyFill="1" applyBorder="1" applyAlignment="1">
      <alignment horizontal="center" vertical="center" wrapText="1"/>
    </xf>
    <xf numFmtId="0" fontId="4" fillId="4" borderId="1" xfId="3" applyBorder="1" applyAlignment="1">
      <alignment horizontal="center" vertical="center" wrapText="1"/>
    </xf>
    <xf numFmtId="0" fontId="4" fillId="4" borderId="12" xfId="3" applyBorder="1" applyAlignment="1">
      <alignment horizontal="center" vertical="center" wrapText="1"/>
    </xf>
    <xf numFmtId="0" fontId="4" fillId="4" borderId="13" xfId="3" applyBorder="1" applyAlignment="1">
      <alignment horizontal="center" vertical="center" wrapText="1"/>
    </xf>
    <xf numFmtId="0" fontId="4" fillId="8" borderId="14" xfId="3" applyFill="1" applyBorder="1" applyAlignment="1">
      <alignment horizontal="center" vertical="center"/>
    </xf>
    <xf numFmtId="0" fontId="4" fillId="4" borderId="15" xfId="3" applyBorder="1" applyAlignment="1">
      <alignment horizontal="center" vertical="center" wrapText="1"/>
    </xf>
    <xf numFmtId="0" fontId="10" fillId="4" borderId="16" xfId="3" applyFont="1" applyBorder="1"/>
    <xf numFmtId="0" fontId="4" fillId="4" borderId="16" xfId="3" applyBorder="1"/>
    <xf numFmtId="0" fontId="4" fillId="4" borderId="17" xfId="3" applyBorder="1"/>
    <xf numFmtId="0" fontId="4" fillId="4" borderId="18" xfId="3" applyBorder="1"/>
    <xf numFmtId="0" fontId="4" fillId="8" borderId="0" xfId="3" applyFill="1"/>
    <xf numFmtId="0" fontId="4" fillId="4" borderId="19" xfId="3" applyBorder="1"/>
    <xf numFmtId="0" fontId="4" fillId="4" borderId="27" xfId="3" applyBorder="1"/>
    <xf numFmtId="0" fontId="4" fillId="4" borderId="31" xfId="3" applyBorder="1"/>
    <xf numFmtId="0" fontId="10" fillId="4" borderId="16" xfId="3" applyFont="1" applyBorder="1" applyAlignment="1">
      <alignment wrapText="1"/>
    </xf>
    <xf numFmtId="0" fontId="10" fillId="4" borderId="36" xfId="3" applyFont="1" applyBorder="1"/>
    <xf numFmtId="0" fontId="16" fillId="4" borderId="0" xfId="3" applyFont="1" applyAlignment="1">
      <alignment horizontal="center"/>
    </xf>
    <xf numFmtId="0" fontId="12" fillId="4" borderId="0" xfId="4"/>
    <xf numFmtId="0" fontId="4" fillId="6" borderId="5" xfId="3" applyFill="1" applyBorder="1" applyAlignment="1">
      <alignment horizontal="center"/>
    </xf>
    <xf numFmtId="0" fontId="10" fillId="4" borderId="0" xfId="3" applyFont="1" applyAlignment="1">
      <alignment horizontal="center"/>
    </xf>
    <xf numFmtId="0" fontId="4" fillId="4" borderId="16" xfId="3" applyBorder="1" applyAlignment="1">
      <alignment horizontal="center"/>
    </xf>
    <xf numFmtId="0" fontId="4" fillId="4" borderId="17" xfId="3" applyBorder="1" applyAlignment="1">
      <alignment horizontal="center"/>
    </xf>
    <xf numFmtId="0" fontId="4" fillId="4" borderId="18" xfId="3" applyBorder="1" applyAlignment="1">
      <alignment horizontal="center"/>
    </xf>
    <xf numFmtId="0" fontId="4" fillId="8" borderId="0" xfId="3" applyFill="1" applyAlignment="1">
      <alignment horizontal="center"/>
    </xf>
    <xf numFmtId="0" fontId="4" fillId="4" borderId="1" xfId="3" applyBorder="1"/>
    <xf numFmtId="43" fontId="0" fillId="4" borderId="16" xfId="5" applyFont="1" applyBorder="1"/>
    <xf numFmtId="43" fontId="0" fillId="4" borderId="17" xfId="5" applyFont="1" applyBorder="1"/>
    <xf numFmtId="43" fontId="0" fillId="4" borderId="18" xfId="5" applyFont="1" applyBorder="1"/>
    <xf numFmtId="43" fontId="0" fillId="8" borderId="0" xfId="5" applyFont="1" applyFill="1" applyBorder="1"/>
    <xf numFmtId="43" fontId="0" fillId="4" borderId="20" xfId="5" applyFont="1" applyBorder="1"/>
    <xf numFmtId="43" fontId="0" fillId="4" borderId="21" xfId="5" applyFont="1" applyBorder="1"/>
    <xf numFmtId="43" fontId="0" fillId="4" borderId="22" xfId="5" applyFont="1" applyBorder="1"/>
    <xf numFmtId="43" fontId="0" fillId="4" borderId="23" xfId="5" applyFont="1" applyBorder="1"/>
    <xf numFmtId="43" fontId="0" fillId="4" borderId="24" xfId="5" applyFont="1" applyBorder="1"/>
    <xf numFmtId="43" fontId="0" fillId="4" borderId="25" xfId="5" applyFont="1" applyBorder="1"/>
    <xf numFmtId="43" fontId="0" fillId="4" borderId="26" xfId="5" applyFont="1" applyBorder="1"/>
    <xf numFmtId="43" fontId="0" fillId="4" borderId="28" xfId="5" applyFont="1" applyBorder="1"/>
    <xf numFmtId="43" fontId="0" fillId="4" borderId="29" xfId="5" applyFont="1" applyBorder="1"/>
    <xf numFmtId="43" fontId="0" fillId="4" borderId="30" xfId="5" applyFont="1" applyBorder="1"/>
    <xf numFmtId="43" fontId="0" fillId="4" borderId="32" xfId="5" applyFont="1" applyBorder="1"/>
    <xf numFmtId="43" fontId="0" fillId="4" borderId="33" xfId="5" applyFont="1" applyBorder="1"/>
    <xf numFmtId="43" fontId="0" fillId="4" borderId="34" xfId="5" applyFont="1" applyBorder="1"/>
    <xf numFmtId="43" fontId="0" fillId="4" borderId="35" xfId="5" applyFont="1" applyBorder="1"/>
    <xf numFmtId="43" fontId="0" fillId="4" borderId="37" xfId="5" applyFont="1" applyBorder="1"/>
    <xf numFmtId="43" fontId="0" fillId="8" borderId="39" xfId="5" applyFont="1" applyFill="1" applyBorder="1"/>
    <xf numFmtId="43" fontId="0" fillId="8" borderId="40" xfId="5" applyFont="1" applyFill="1" applyBorder="1"/>
    <xf numFmtId="43" fontId="0" fillId="11" borderId="36" xfId="5" applyFont="1" applyFill="1" applyBorder="1"/>
    <xf numFmtId="0" fontId="6" fillId="2" borderId="0" xfId="0" applyNumberFormat="1" applyFont="1" applyFill="1" applyBorder="1" applyAlignment="1">
      <alignment horizontal="center" vertical="center" wrapText="1" readingOrder="1"/>
    </xf>
    <xf numFmtId="0" fontId="21" fillId="2" borderId="0" xfId="0" applyNumberFormat="1" applyFont="1" applyFill="1" applyBorder="1" applyAlignment="1">
      <alignment horizontal="center" vertical="center" wrapText="1" readingOrder="1"/>
    </xf>
    <xf numFmtId="0" fontId="5" fillId="0" borderId="0" xfId="0" applyFont="1" applyFill="1" applyBorder="1" applyAlignment="1">
      <alignment horizontal="center"/>
    </xf>
    <xf numFmtId="43" fontId="7" fillId="0" borderId="1" xfId="1" applyFont="1" applyFill="1" applyBorder="1" applyAlignment="1">
      <alignment horizontal="center" vertical="center" wrapText="1" readingOrder="1"/>
    </xf>
    <xf numFmtId="43" fontId="7" fillId="3" borderId="1" xfId="1" applyFont="1" applyFill="1" applyBorder="1" applyAlignment="1">
      <alignment horizontal="center" vertical="center" wrapText="1" readingOrder="1"/>
    </xf>
    <xf numFmtId="43" fontId="7" fillId="4" borderId="1" xfId="1" applyFont="1" applyFill="1" applyBorder="1" applyAlignment="1">
      <alignment horizontal="center" vertical="center" wrapText="1" readingOrder="1"/>
    </xf>
    <xf numFmtId="43" fontId="22" fillId="3" borderId="1" xfId="1" applyFont="1" applyFill="1" applyBorder="1" applyAlignment="1">
      <alignment horizontal="center" vertical="center" wrapText="1" readingOrder="1"/>
    </xf>
    <xf numFmtId="0" fontId="5" fillId="0" borderId="0" xfId="0" applyFont="1" applyFill="1" applyBorder="1" applyAlignment="1">
      <alignment horizontal="center" vertical="center"/>
    </xf>
    <xf numFmtId="43" fontId="22" fillId="4" borderId="1" xfId="1" applyFont="1" applyFill="1" applyBorder="1" applyAlignment="1">
      <alignment horizontal="center" vertical="center" wrapText="1" readingOrder="1"/>
    </xf>
    <xf numFmtId="165" fontId="7" fillId="0" borderId="1" xfId="1" applyNumberFormat="1" applyFont="1" applyFill="1" applyBorder="1" applyAlignment="1">
      <alignment vertical="top" wrapText="1" readingOrder="1"/>
    </xf>
    <xf numFmtId="165" fontId="7" fillId="3" borderId="1" xfId="1" applyNumberFormat="1" applyFont="1" applyFill="1" applyBorder="1" applyAlignment="1">
      <alignment vertical="top" wrapText="1" readingOrder="1"/>
    </xf>
    <xf numFmtId="165" fontId="7" fillId="4" borderId="1" xfId="1" applyNumberFormat="1" applyFont="1" applyFill="1" applyBorder="1" applyAlignment="1">
      <alignment vertical="top" wrapText="1" readingOrder="1"/>
    </xf>
    <xf numFmtId="0" fontId="23" fillId="0" borderId="0" xfId="0" applyFont="1" applyFill="1" applyBorder="1"/>
    <xf numFmtId="0" fontId="24" fillId="0" borderId="0" xfId="0" applyFont="1" applyFill="1" applyBorder="1"/>
    <xf numFmtId="49" fontId="23" fillId="0" borderId="0" xfId="0" applyNumberFormat="1" applyFont="1" applyFill="1" applyBorder="1"/>
    <xf numFmtId="0" fontId="4" fillId="6" borderId="5" xfId="3" applyFill="1" applyBorder="1" applyAlignment="1">
      <alignment horizontal="left" vertical="top"/>
    </xf>
    <xf numFmtId="0" fontId="10" fillId="6" borderId="5" xfId="3" applyFont="1" applyFill="1" applyBorder="1" applyAlignment="1">
      <alignment horizontal="center"/>
    </xf>
    <xf numFmtId="0" fontId="10" fillId="4" borderId="43" xfId="3" applyFont="1" applyBorder="1"/>
    <xf numFmtId="44" fontId="0" fillId="4" borderId="43" xfId="6" applyFont="1" applyBorder="1"/>
    <xf numFmtId="44" fontId="0" fillId="4" borderId="8" xfId="6" applyFont="1" applyBorder="1"/>
    <xf numFmtId="44" fontId="0" fillId="4" borderId="44" xfId="6" applyFont="1" applyBorder="1"/>
    <xf numFmtId="44" fontId="0" fillId="8" borderId="0" xfId="6" applyFont="1" applyFill="1" applyBorder="1"/>
    <xf numFmtId="0" fontId="10" fillId="4" borderId="1" xfId="3" applyFont="1" applyBorder="1"/>
    <xf numFmtId="44" fontId="0" fillId="4" borderId="1" xfId="6" applyFont="1" applyBorder="1"/>
    <xf numFmtId="44" fontId="0" fillId="8" borderId="1" xfId="6" applyFont="1" applyFill="1" applyBorder="1"/>
    <xf numFmtId="44" fontId="0" fillId="4" borderId="26" xfId="6" applyFont="1" applyBorder="1"/>
    <xf numFmtId="0" fontId="4" fillId="4" borderId="45" xfId="3" applyBorder="1"/>
    <xf numFmtId="44" fontId="0" fillId="4" borderId="20" xfId="6" applyFont="1" applyBorder="1"/>
    <xf numFmtId="44" fontId="0" fillId="4" borderId="21" xfId="6" applyFont="1" applyBorder="1"/>
    <xf numFmtId="44" fontId="0" fillId="4" borderId="22" xfId="6" applyFont="1" applyBorder="1"/>
    <xf numFmtId="44" fontId="0" fillId="4" borderId="46" xfId="6" applyFont="1" applyBorder="1"/>
    <xf numFmtId="44" fontId="0" fillId="4" borderId="47" xfId="6" applyFont="1" applyBorder="1"/>
    <xf numFmtId="44" fontId="0" fillId="4" borderId="28" xfId="6" applyFont="1" applyBorder="1"/>
    <xf numFmtId="44" fontId="0" fillId="4" borderId="24" xfId="6" applyFont="1" applyBorder="1"/>
    <xf numFmtId="44" fontId="0" fillId="4" borderId="29" xfId="6" applyFont="1" applyBorder="1"/>
    <xf numFmtId="44" fontId="0" fillId="4" borderId="23" xfId="6" applyFont="1" applyBorder="1"/>
    <xf numFmtId="44" fontId="0" fillId="4" borderId="25" xfId="6" applyFont="1" applyBorder="1"/>
    <xf numFmtId="44" fontId="0" fillId="4" borderId="30" xfId="6" applyFont="1" applyBorder="1"/>
    <xf numFmtId="44" fontId="0" fillId="4" borderId="32" xfId="6" applyFont="1" applyBorder="1"/>
    <xf numFmtId="44" fontId="0" fillId="4" borderId="33" xfId="6" applyFont="1" applyBorder="1"/>
    <xf numFmtId="44" fontId="0" fillId="4" borderId="34" xfId="6" applyFont="1" applyBorder="1"/>
    <xf numFmtId="44" fontId="0" fillId="4" borderId="35" xfId="6" applyFont="1" applyBorder="1"/>
    <xf numFmtId="44" fontId="0" fillId="4" borderId="18" xfId="6" applyFont="1" applyBorder="1"/>
    <xf numFmtId="44" fontId="0" fillId="4" borderId="37" xfId="6" applyFont="1" applyBorder="1"/>
    <xf numFmtId="44" fontId="0" fillId="8" borderId="40" xfId="6" applyFont="1" applyFill="1" applyBorder="1"/>
    <xf numFmtId="44" fontId="0" fillId="11" borderId="36" xfId="6" applyFont="1" applyFill="1" applyBorder="1"/>
    <xf numFmtId="0" fontId="10" fillId="6" borderId="1" xfId="3" applyFont="1" applyFill="1" applyBorder="1" applyAlignment="1">
      <alignment horizontal="center"/>
    </xf>
    <xf numFmtId="0" fontId="4" fillId="5" borderId="48" xfId="3" applyFill="1" applyBorder="1"/>
    <xf numFmtId="0" fontId="4" fillId="4" borderId="48" xfId="3" applyBorder="1"/>
    <xf numFmtId="0" fontId="4" fillId="4" borderId="49" xfId="3" applyBorder="1"/>
    <xf numFmtId="0" fontId="4" fillId="5" borderId="49" xfId="3" applyFill="1" applyBorder="1"/>
    <xf numFmtId="0" fontId="10" fillId="4" borderId="55" xfId="3" applyFont="1" applyBorder="1" applyAlignment="1">
      <alignment wrapText="1"/>
    </xf>
    <xf numFmtId="0" fontId="13" fillId="4" borderId="0" xfId="7" applyFont="1"/>
    <xf numFmtId="0" fontId="3" fillId="4" borderId="0" xfId="7"/>
    <xf numFmtId="0" fontId="3" fillId="4" borderId="0" xfId="7" applyAlignment="1">
      <alignment horizontal="center"/>
    </xf>
    <xf numFmtId="0" fontId="14" fillId="4" borderId="0" xfId="7" applyFont="1"/>
    <xf numFmtId="0" fontId="15" fillId="4" borderId="0" xfId="7" applyFont="1"/>
    <xf numFmtId="0" fontId="10" fillId="4" borderId="0" xfId="7" applyFont="1"/>
    <xf numFmtId="0" fontId="14" fillId="4" borderId="0" xfId="7" applyFont="1" applyAlignment="1">
      <alignment horizontal="right"/>
    </xf>
    <xf numFmtId="0" fontId="3" fillId="6" borderId="4" xfId="7" applyFill="1" applyBorder="1" applyAlignment="1">
      <alignment horizontal="center"/>
    </xf>
    <xf numFmtId="0" fontId="10" fillId="4" borderId="0" xfId="7" applyFont="1" applyAlignment="1">
      <alignment horizontal="right"/>
    </xf>
    <xf numFmtId="0" fontId="3" fillId="6" borderId="5" xfId="7" applyFill="1" applyBorder="1"/>
    <xf numFmtId="0" fontId="16" fillId="4" borderId="0" xfId="7" applyFont="1" applyAlignment="1">
      <alignment horizontal="left"/>
    </xf>
    <xf numFmtId="0" fontId="3" fillId="6" borderId="1" xfId="7" applyFill="1" applyBorder="1" applyAlignment="1">
      <alignment horizontal="center"/>
    </xf>
    <xf numFmtId="0" fontId="3" fillId="6" borderId="1" xfId="7" applyFill="1" applyBorder="1"/>
    <xf numFmtId="0" fontId="17" fillId="4" borderId="0" xfId="7" applyFont="1" applyAlignment="1">
      <alignment horizontal="center"/>
    </xf>
    <xf numFmtId="0" fontId="3" fillId="8" borderId="8" xfId="7" applyFill="1" applyBorder="1"/>
    <xf numFmtId="0" fontId="3" fillId="8" borderId="8" xfId="7" applyFill="1" applyBorder="1" applyAlignment="1">
      <alignment horizontal="center"/>
    </xf>
    <xf numFmtId="0" fontId="3" fillId="10" borderId="9" xfId="7" applyFill="1" applyBorder="1" applyAlignment="1">
      <alignment horizontal="center"/>
    </xf>
    <xf numFmtId="0" fontId="3" fillId="4" borderId="10" xfId="7" applyBorder="1" applyAlignment="1">
      <alignment horizontal="center" vertical="center" wrapText="1"/>
    </xf>
    <xf numFmtId="0" fontId="3" fillId="4" borderId="11" xfId="7" applyBorder="1" applyAlignment="1">
      <alignment horizontal="center" vertical="center" wrapText="1"/>
    </xf>
    <xf numFmtId="0" fontId="3" fillId="8" borderId="1" xfId="7" applyFill="1" applyBorder="1" applyAlignment="1">
      <alignment horizontal="center" vertical="center" wrapText="1"/>
    </xf>
    <xf numFmtId="0" fontId="3" fillId="4" borderId="1" xfId="7" applyBorder="1" applyAlignment="1">
      <alignment horizontal="center" vertical="center" wrapText="1"/>
    </xf>
    <xf numFmtId="0" fontId="3" fillId="4" borderId="12" xfId="7" applyBorder="1" applyAlignment="1">
      <alignment horizontal="center" vertical="center" wrapText="1"/>
    </xf>
    <xf numFmtId="0" fontId="3" fillId="4" borderId="13" xfId="7" applyBorder="1" applyAlignment="1">
      <alignment horizontal="center" vertical="center" wrapText="1"/>
    </xf>
    <xf numFmtId="0" fontId="3" fillId="8" borderId="14" xfId="7" applyFill="1" applyBorder="1" applyAlignment="1">
      <alignment horizontal="center" vertical="center"/>
    </xf>
    <xf numFmtId="0" fontId="3" fillId="4" borderId="15" xfId="7" applyBorder="1" applyAlignment="1">
      <alignment horizontal="center" vertical="center" wrapText="1"/>
    </xf>
    <xf numFmtId="0" fontId="10" fillId="4" borderId="16" xfId="7" applyFont="1" applyBorder="1"/>
    <xf numFmtId="0" fontId="3" fillId="4" borderId="16" xfId="7" applyBorder="1"/>
    <xf numFmtId="0" fontId="3" fillId="4" borderId="17" xfId="7" applyBorder="1"/>
    <xf numFmtId="0" fontId="3" fillId="4" borderId="18" xfId="7" applyBorder="1"/>
    <xf numFmtId="0" fontId="3" fillId="8" borderId="0" xfId="7" applyFill="1"/>
    <xf numFmtId="0" fontId="3" fillId="4" borderId="19" xfId="7" applyBorder="1"/>
    <xf numFmtId="0" fontId="3" fillId="4" borderId="20" xfId="7" applyBorder="1"/>
    <xf numFmtId="0" fontId="3" fillId="4" borderId="21" xfId="7" applyBorder="1"/>
    <xf numFmtId="0" fontId="3" fillId="4" borderId="22" xfId="7" applyBorder="1"/>
    <xf numFmtId="0" fontId="3" fillId="4" borderId="23" xfId="7" applyBorder="1"/>
    <xf numFmtId="0" fontId="3" fillId="4" borderId="24" xfId="7" applyBorder="1"/>
    <xf numFmtId="0" fontId="3" fillId="4" borderId="25" xfId="7" applyBorder="1"/>
    <xf numFmtId="0" fontId="3" fillId="4" borderId="26" xfId="7" applyBorder="1"/>
    <xf numFmtId="0" fontId="3" fillId="4" borderId="27" xfId="7" applyBorder="1"/>
    <xf numFmtId="0" fontId="3" fillId="4" borderId="28" xfId="7" applyBorder="1"/>
    <xf numFmtId="0" fontId="3" fillId="4" borderId="29" xfId="7" applyBorder="1"/>
    <xf numFmtId="0" fontId="3" fillId="4" borderId="30" xfId="7" applyBorder="1"/>
    <xf numFmtId="0" fontId="3" fillId="4" borderId="31" xfId="7" applyBorder="1"/>
    <xf numFmtId="0" fontId="3" fillId="4" borderId="32" xfId="7" applyBorder="1"/>
    <xf numFmtId="0" fontId="10" fillId="4" borderId="16" xfId="7" applyFont="1" applyBorder="1" applyAlignment="1">
      <alignment wrapText="1"/>
    </xf>
    <xf numFmtId="0" fontId="3" fillId="4" borderId="33" xfId="7" applyBorder="1"/>
    <xf numFmtId="0" fontId="3" fillId="4" borderId="34" xfId="7" applyBorder="1"/>
    <xf numFmtId="0" fontId="3" fillId="4" borderId="35" xfId="7" applyBorder="1"/>
    <xf numFmtId="0" fontId="10" fillId="4" borderId="36" xfId="7" applyFont="1" applyBorder="1"/>
    <xf numFmtId="0" fontId="3" fillId="4" borderId="37" xfId="7" applyBorder="1"/>
    <xf numFmtId="0" fontId="3" fillId="4" borderId="38" xfId="7" applyBorder="1"/>
    <xf numFmtId="0" fontId="3" fillId="8" borderId="39" xfId="7" applyFill="1" applyBorder="1"/>
    <xf numFmtId="0" fontId="3" fillId="4" borderId="39" xfId="7" applyBorder="1"/>
    <xf numFmtId="0" fontId="3" fillId="8" borderId="40" xfId="7" applyFill="1" applyBorder="1"/>
    <xf numFmtId="0" fontId="16" fillId="4" borderId="0" xfId="7" applyFont="1" applyAlignment="1">
      <alignment horizontal="center"/>
    </xf>
    <xf numFmtId="43" fontId="3" fillId="4" borderId="33" xfId="1" applyFont="1" applyFill="1" applyBorder="1"/>
    <xf numFmtId="43" fontId="3" fillId="4" borderId="34" xfId="1" applyFont="1" applyFill="1" applyBorder="1"/>
    <xf numFmtId="43" fontId="3" fillId="4" borderId="35" xfId="1" applyFont="1" applyFill="1" applyBorder="1"/>
    <xf numFmtId="43" fontId="3" fillId="8" borderId="0" xfId="1" applyFont="1" applyFill="1"/>
    <xf numFmtId="43" fontId="3" fillId="4" borderId="18" xfId="1" applyFont="1" applyFill="1" applyBorder="1"/>
    <xf numFmtId="43" fontId="3" fillId="4" borderId="37" xfId="1" applyFont="1" applyFill="1" applyBorder="1"/>
    <xf numFmtId="43" fontId="3" fillId="4" borderId="38" xfId="1" applyFont="1" applyFill="1" applyBorder="1"/>
    <xf numFmtId="43" fontId="3" fillId="8" borderId="39" xfId="1" applyFont="1" applyFill="1" applyBorder="1"/>
    <xf numFmtId="43" fontId="3" fillId="4" borderId="39" xfId="1" applyFont="1" applyFill="1" applyBorder="1"/>
    <xf numFmtId="43" fontId="3" fillId="8" borderId="40" xfId="1" applyFont="1" applyFill="1" applyBorder="1"/>
    <xf numFmtId="43" fontId="3" fillId="11" borderId="36" xfId="1" applyFont="1" applyFill="1" applyBorder="1"/>
    <xf numFmtId="43" fontId="4" fillId="4" borderId="16" xfId="1" applyFont="1" applyFill="1" applyBorder="1"/>
    <xf numFmtId="43" fontId="4" fillId="4" borderId="17" xfId="1" applyFont="1" applyFill="1" applyBorder="1"/>
    <xf numFmtId="43" fontId="4" fillId="4" borderId="18" xfId="1" applyFont="1" applyFill="1" applyBorder="1"/>
    <xf numFmtId="43" fontId="4" fillId="8" borderId="0" xfId="1" applyFont="1" applyFill="1"/>
    <xf numFmtId="43" fontId="4" fillId="4" borderId="20" xfId="1" applyFont="1" applyFill="1" applyBorder="1"/>
    <xf numFmtId="43" fontId="4" fillId="4" borderId="21" xfId="1" applyFont="1" applyFill="1" applyBorder="1"/>
    <xf numFmtId="43" fontId="4" fillId="4" borderId="22" xfId="1" applyFont="1" applyFill="1" applyBorder="1"/>
    <xf numFmtId="43" fontId="4" fillId="4" borderId="23" xfId="1" applyFont="1" applyFill="1" applyBorder="1"/>
    <xf numFmtId="43" fontId="4" fillId="4" borderId="24" xfId="1" applyFont="1" applyFill="1" applyBorder="1"/>
    <xf numFmtId="43" fontId="4" fillId="4" borderId="25" xfId="1" applyFont="1" applyFill="1" applyBorder="1"/>
    <xf numFmtId="43" fontId="4" fillId="4" borderId="26" xfId="1" applyFont="1" applyFill="1" applyBorder="1"/>
    <xf numFmtId="43" fontId="4" fillId="4" borderId="28" xfId="1" applyFont="1" applyFill="1" applyBorder="1"/>
    <xf numFmtId="43" fontId="4" fillId="4" borderId="29" xfId="1" applyFont="1" applyFill="1" applyBorder="1"/>
    <xf numFmtId="43" fontId="4" fillId="4" borderId="30" xfId="1" applyFont="1" applyFill="1" applyBorder="1"/>
    <xf numFmtId="43" fontId="4" fillId="4" borderId="32" xfId="1" applyFont="1" applyFill="1" applyBorder="1"/>
    <xf numFmtId="43" fontId="4" fillId="4" borderId="33" xfId="1" applyFont="1" applyFill="1" applyBorder="1"/>
    <xf numFmtId="43" fontId="4" fillId="4" borderId="34" xfId="1" applyFont="1" applyFill="1" applyBorder="1"/>
    <xf numFmtId="43" fontId="4" fillId="4" borderId="35" xfId="1" applyFont="1" applyFill="1" applyBorder="1"/>
    <xf numFmtId="43" fontId="4" fillId="4" borderId="37" xfId="1" applyFont="1" applyFill="1" applyBorder="1"/>
    <xf numFmtId="43" fontId="4" fillId="4" borderId="38" xfId="1" applyFont="1" applyFill="1" applyBorder="1"/>
    <xf numFmtId="43" fontId="4" fillId="8" borderId="39" xfId="1" applyFont="1" applyFill="1" applyBorder="1"/>
    <xf numFmtId="43" fontId="4" fillId="4" borderId="39" xfId="1" applyFont="1" applyFill="1" applyBorder="1"/>
    <xf numFmtId="43" fontId="4" fillId="8" borderId="40" xfId="1" applyFont="1" applyFill="1" applyBorder="1"/>
    <xf numFmtId="43" fontId="4" fillId="11" borderId="36" xfId="1" applyFont="1" applyFill="1" applyBorder="1"/>
    <xf numFmtId="43" fontId="4" fillId="4" borderId="50" xfId="1" applyFont="1" applyFill="1" applyBorder="1"/>
    <xf numFmtId="43" fontId="4" fillId="4" borderId="51" xfId="1" applyFont="1" applyFill="1" applyBorder="1"/>
    <xf numFmtId="43" fontId="4" fillId="4" borderId="52" xfId="1" applyFont="1" applyFill="1" applyBorder="1"/>
    <xf numFmtId="43" fontId="4" fillId="4" borderId="53" xfId="1" applyFont="1" applyFill="1" applyBorder="1"/>
    <xf numFmtId="43" fontId="4" fillId="4" borderId="54" xfId="1" applyFont="1" applyFill="1" applyBorder="1"/>
    <xf numFmtId="43" fontId="4" fillId="4" borderId="20" xfId="1" applyFont="1" applyFill="1" applyBorder="1" applyAlignment="1">
      <alignment horizontal="center"/>
    </xf>
    <xf numFmtId="43" fontId="4" fillId="4" borderId="21" xfId="1" applyFont="1" applyFill="1" applyBorder="1" applyAlignment="1">
      <alignment horizontal="center"/>
    </xf>
    <xf numFmtId="43" fontId="4" fillId="4" borderId="22" xfId="1" applyFont="1" applyFill="1" applyBorder="1" applyAlignment="1">
      <alignment horizontal="center"/>
    </xf>
    <xf numFmtId="43" fontId="4" fillId="8" borderId="0" xfId="1" applyFont="1" applyFill="1" applyAlignment="1">
      <alignment horizontal="center"/>
    </xf>
    <xf numFmtId="43" fontId="4" fillId="4" borderId="23" xfId="1" applyFont="1" applyFill="1" applyBorder="1" applyAlignment="1">
      <alignment horizontal="center"/>
    </xf>
    <xf numFmtId="43" fontId="4" fillId="4" borderId="24" xfId="1" applyFont="1" applyFill="1" applyBorder="1" applyAlignment="1">
      <alignment horizontal="center"/>
    </xf>
    <xf numFmtId="43" fontId="4" fillId="4" borderId="25" xfId="1" applyFont="1" applyFill="1" applyBorder="1" applyAlignment="1">
      <alignment horizontal="center"/>
    </xf>
    <xf numFmtId="43" fontId="4" fillId="4" borderId="26" xfId="1" applyFont="1" applyFill="1" applyBorder="1" applyAlignment="1">
      <alignment horizontal="center"/>
    </xf>
    <xf numFmtId="43" fontId="4" fillId="4" borderId="28" xfId="1" applyFont="1" applyFill="1" applyBorder="1" applyAlignment="1">
      <alignment horizontal="center"/>
    </xf>
    <xf numFmtId="43" fontId="4" fillId="4" borderId="29" xfId="1" applyFont="1" applyFill="1" applyBorder="1" applyAlignment="1">
      <alignment horizontal="center"/>
    </xf>
    <xf numFmtId="43" fontId="4" fillId="4" borderId="30" xfId="1" applyFont="1" applyFill="1" applyBorder="1" applyAlignment="1">
      <alignment horizontal="center"/>
    </xf>
    <xf numFmtId="43" fontId="4" fillId="4" borderId="33" xfId="1" applyFont="1" applyFill="1" applyBorder="1" applyAlignment="1">
      <alignment horizontal="center"/>
    </xf>
    <xf numFmtId="43" fontId="4" fillId="4" borderId="34" xfId="1" applyFont="1" applyFill="1" applyBorder="1" applyAlignment="1">
      <alignment horizontal="center"/>
    </xf>
    <xf numFmtId="43" fontId="4" fillId="4" borderId="35" xfId="1" applyFont="1" applyFill="1" applyBorder="1" applyAlignment="1">
      <alignment horizontal="center"/>
    </xf>
    <xf numFmtId="43" fontId="4" fillId="4" borderId="18" xfId="1" applyFont="1" applyFill="1" applyBorder="1" applyAlignment="1">
      <alignment horizontal="center"/>
    </xf>
    <xf numFmtId="43" fontId="4" fillId="4" borderId="38" xfId="1" applyFont="1" applyFill="1" applyBorder="1" applyAlignment="1">
      <alignment horizontal="center"/>
    </xf>
    <xf numFmtId="43" fontId="4" fillId="8" borderId="40" xfId="1" applyFont="1" applyFill="1" applyBorder="1" applyAlignment="1">
      <alignment horizontal="center"/>
    </xf>
    <xf numFmtId="43" fontId="4" fillId="11" borderId="36" xfId="1" applyFont="1" applyFill="1" applyBorder="1" applyAlignment="1">
      <alignment horizontal="center"/>
    </xf>
    <xf numFmtId="43" fontId="3" fillId="4" borderId="20" xfId="1" applyFont="1" applyFill="1" applyBorder="1"/>
    <xf numFmtId="43" fontId="3" fillId="4" borderId="21" xfId="1" applyFont="1" applyFill="1" applyBorder="1"/>
    <xf numFmtId="43" fontId="3" fillId="4" borderId="22" xfId="1" applyFont="1" applyFill="1" applyBorder="1"/>
    <xf numFmtId="43" fontId="3" fillId="4" borderId="23" xfId="1" applyFont="1" applyFill="1" applyBorder="1"/>
    <xf numFmtId="43" fontId="3" fillId="4" borderId="24" xfId="1" applyFont="1" applyFill="1" applyBorder="1"/>
    <xf numFmtId="43" fontId="3" fillId="4" borderId="25" xfId="1" applyFont="1" applyFill="1" applyBorder="1"/>
    <xf numFmtId="43" fontId="3" fillId="4" borderId="26" xfId="1" applyFont="1" applyFill="1" applyBorder="1"/>
    <xf numFmtId="43" fontId="3" fillId="4" borderId="28" xfId="1" applyFont="1" applyFill="1" applyBorder="1"/>
    <xf numFmtId="43" fontId="3" fillId="4" borderId="29" xfId="1" applyFont="1" applyFill="1" applyBorder="1"/>
    <xf numFmtId="43" fontId="3" fillId="4" borderId="30" xfId="1" applyFont="1" applyFill="1" applyBorder="1"/>
    <xf numFmtId="43" fontId="3" fillId="4" borderId="32" xfId="1" applyFont="1" applyFill="1" applyBorder="1"/>
    <xf numFmtId="43" fontId="3" fillId="4" borderId="16" xfId="1" applyFont="1" applyFill="1" applyBorder="1"/>
    <xf numFmtId="43" fontId="3" fillId="4" borderId="17" xfId="1" applyFont="1" applyFill="1" applyBorder="1"/>
    <xf numFmtId="0" fontId="3" fillId="6" borderId="5" xfId="7" applyFill="1" applyBorder="1" applyAlignment="1">
      <alignment horizontal="center"/>
    </xf>
    <xf numFmtId="4" fontId="27" fillId="6" borderId="5" xfId="7" applyNumberFormat="1" applyFont="1" applyFill="1" applyBorder="1"/>
    <xf numFmtId="0" fontId="28" fillId="4" borderId="0" xfId="7" applyFont="1"/>
    <xf numFmtId="44" fontId="0" fillId="4" borderId="20" xfId="8" applyFont="1" applyBorder="1"/>
    <xf numFmtId="0" fontId="3" fillId="13" borderId="21" xfId="7" applyFill="1" applyBorder="1"/>
    <xf numFmtId="0" fontId="3" fillId="13" borderId="23" xfId="7" applyFill="1" applyBorder="1"/>
    <xf numFmtId="0" fontId="3" fillId="13" borderId="24" xfId="7" applyFill="1" applyBorder="1"/>
    <xf numFmtId="44" fontId="0" fillId="4" borderId="26" xfId="8" applyFont="1" applyBorder="1"/>
    <xf numFmtId="44" fontId="0" fillId="4" borderId="28" xfId="8" applyFont="1" applyBorder="1"/>
    <xf numFmtId="44" fontId="0" fillId="4" borderId="30" xfId="8" applyFont="1" applyBorder="1"/>
    <xf numFmtId="44" fontId="0" fillId="4" borderId="24" xfId="8" applyFont="1" applyFill="1" applyBorder="1"/>
    <xf numFmtId="44" fontId="0" fillId="4" borderId="24" xfId="8" applyFont="1" applyBorder="1"/>
    <xf numFmtId="44" fontId="0" fillId="4" borderId="29" xfId="8" applyFont="1" applyBorder="1"/>
    <xf numFmtId="44" fontId="0" fillId="4" borderId="32" xfId="8" applyFont="1" applyBorder="1"/>
    <xf numFmtId="44" fontId="0" fillId="4" borderId="33" xfId="8" applyFont="1" applyBorder="1"/>
    <xf numFmtId="44" fontId="0" fillId="4" borderId="34" xfId="8" applyFont="1" applyBorder="1"/>
    <xf numFmtId="0" fontId="29" fillId="4" borderId="35" xfId="7" applyFont="1" applyBorder="1"/>
    <xf numFmtId="44" fontId="0" fillId="4" borderId="18" xfId="8" applyFont="1" applyBorder="1"/>
    <xf numFmtId="44" fontId="3" fillId="4" borderId="37" xfId="7" applyNumberFormat="1" applyBorder="1"/>
    <xf numFmtId="44" fontId="0" fillId="11" borderId="36" xfId="8" applyFont="1" applyFill="1" applyBorder="1"/>
    <xf numFmtId="165" fontId="0" fillId="4" borderId="16" xfId="9" applyNumberFormat="1" applyFont="1" applyBorder="1"/>
    <xf numFmtId="165" fontId="0" fillId="4" borderId="17" xfId="9" applyNumberFormat="1" applyFont="1" applyBorder="1"/>
    <xf numFmtId="165" fontId="0" fillId="4" borderId="18" xfId="9" applyNumberFormat="1" applyFont="1" applyBorder="1"/>
    <xf numFmtId="165" fontId="0" fillId="8" borderId="0" xfId="9" applyNumberFormat="1" applyFont="1" applyFill="1" applyBorder="1"/>
    <xf numFmtId="165" fontId="0" fillId="4" borderId="20" xfId="9" applyNumberFormat="1" applyFont="1" applyBorder="1"/>
    <xf numFmtId="165" fontId="0" fillId="4" borderId="21" xfId="9" applyNumberFormat="1" applyFont="1" applyBorder="1"/>
    <xf numFmtId="165" fontId="0" fillId="4" borderId="22" xfId="9" applyNumberFormat="1" applyFont="1" applyBorder="1"/>
    <xf numFmtId="165" fontId="0" fillId="4" borderId="23" xfId="9" applyNumberFormat="1" applyFont="1" applyBorder="1"/>
    <xf numFmtId="165" fontId="0" fillId="4" borderId="24" xfId="9" applyNumberFormat="1" applyFont="1" applyBorder="1"/>
    <xf numFmtId="165" fontId="0" fillId="4" borderId="25" xfId="9" applyNumberFormat="1" applyFont="1" applyBorder="1"/>
    <xf numFmtId="165" fontId="0" fillId="4" borderId="26" xfId="9" applyNumberFormat="1" applyFont="1" applyBorder="1"/>
    <xf numFmtId="165" fontId="0" fillId="4" borderId="28" xfId="9" applyNumberFormat="1" applyFont="1" applyBorder="1"/>
    <xf numFmtId="165" fontId="0" fillId="4" borderId="29" xfId="9" applyNumberFormat="1" applyFont="1" applyBorder="1"/>
    <xf numFmtId="165" fontId="0" fillId="4" borderId="30" xfId="9" applyNumberFormat="1" applyFont="1" applyBorder="1"/>
    <xf numFmtId="165" fontId="0" fillId="4" borderId="32" xfId="9" applyNumberFormat="1" applyFont="1" applyBorder="1"/>
    <xf numFmtId="165" fontId="0" fillId="4" borderId="33" xfId="9" applyNumberFormat="1" applyFont="1" applyBorder="1"/>
    <xf numFmtId="165" fontId="0" fillId="4" borderId="34" xfId="9" applyNumberFormat="1" applyFont="1" applyBorder="1"/>
    <xf numFmtId="165" fontId="0" fillId="4" borderId="35" xfId="9" applyNumberFormat="1" applyFont="1" applyBorder="1"/>
    <xf numFmtId="165" fontId="0" fillId="4" borderId="35" xfId="9" applyNumberFormat="1" applyFont="1" applyBorder="1" applyAlignment="1">
      <alignment wrapText="1"/>
    </xf>
    <xf numFmtId="165" fontId="0" fillId="4" borderId="37" xfId="9" applyNumberFormat="1" applyFont="1" applyBorder="1"/>
    <xf numFmtId="165" fontId="0" fillId="4" borderId="38" xfId="9" applyNumberFormat="1" applyFont="1" applyBorder="1"/>
    <xf numFmtId="165" fontId="0" fillId="8" borderId="39" xfId="9" applyNumberFormat="1" applyFont="1" applyFill="1" applyBorder="1"/>
    <xf numFmtId="165" fontId="0" fillId="4" borderId="39" xfId="9" applyNumberFormat="1" applyFont="1" applyBorder="1"/>
    <xf numFmtId="165" fontId="0" fillId="8" borderId="40" xfId="9" applyNumberFormat="1" applyFont="1" applyFill="1" applyBorder="1"/>
    <xf numFmtId="165" fontId="0" fillId="11" borderId="36" xfId="9" applyNumberFormat="1" applyFont="1" applyFill="1" applyBorder="1"/>
    <xf numFmtId="8" fontId="3" fillId="6" borderId="5" xfId="7" applyNumberFormat="1" applyFill="1" applyBorder="1"/>
    <xf numFmtId="8" fontId="3" fillId="4" borderId="16" xfId="7" applyNumberFormat="1" applyBorder="1"/>
    <xf numFmtId="8" fontId="3" fillId="4" borderId="18" xfId="7" applyNumberFormat="1" applyBorder="1"/>
    <xf numFmtId="4" fontId="3" fillId="4" borderId="17" xfId="7" applyNumberFormat="1" applyBorder="1"/>
    <xf numFmtId="0" fontId="10" fillId="8" borderId="8" xfId="7" applyFont="1" applyFill="1" applyBorder="1" applyAlignment="1">
      <alignment vertical="center"/>
    </xf>
    <xf numFmtId="0" fontId="10" fillId="8" borderId="8" xfId="7" applyFont="1" applyFill="1" applyBorder="1" applyAlignment="1">
      <alignment horizontal="center" vertical="center"/>
    </xf>
    <xf numFmtId="0" fontId="10" fillId="16" borderId="9" xfId="7" applyFont="1" applyFill="1" applyBorder="1" applyAlignment="1">
      <alignment horizontal="center" vertical="center"/>
    </xf>
    <xf numFmtId="0" fontId="3" fillId="8" borderId="11" xfId="7" applyFill="1" applyBorder="1" applyAlignment="1">
      <alignment horizontal="center" vertical="center" wrapText="1"/>
    </xf>
    <xf numFmtId="0" fontId="3" fillId="4" borderId="59" xfId="7" applyBorder="1" applyAlignment="1">
      <alignment horizontal="center" vertical="center" wrapText="1"/>
    </xf>
    <xf numFmtId="0" fontId="3" fillId="8" borderId="0" xfId="7" applyFill="1" applyAlignment="1">
      <alignment horizontal="center" vertical="center"/>
    </xf>
    <xf numFmtId="0" fontId="33" fillId="4" borderId="60" xfId="7" applyFont="1" applyBorder="1"/>
    <xf numFmtId="44" fontId="0" fillId="4" borderId="5" xfId="8" applyFont="1" applyBorder="1"/>
    <xf numFmtId="44" fontId="0" fillId="8" borderId="5" xfId="8" applyFont="1" applyFill="1" applyBorder="1"/>
    <xf numFmtId="44" fontId="0" fillId="8" borderId="0" xfId="8" applyFont="1" applyFill="1" applyBorder="1"/>
    <xf numFmtId="44" fontId="0" fillId="4" borderId="61" xfId="8" applyFont="1" applyBorder="1"/>
    <xf numFmtId="0" fontId="33" fillId="13" borderId="62" xfId="7" applyFont="1" applyFill="1" applyBorder="1"/>
    <xf numFmtId="44" fontId="0" fillId="13" borderId="1" xfId="8" applyFont="1" applyFill="1" applyBorder="1"/>
    <xf numFmtId="44" fontId="0" fillId="13" borderId="63" xfId="8" applyFont="1" applyFill="1" applyBorder="1"/>
    <xf numFmtId="0" fontId="33" fillId="4" borderId="64" xfId="7" applyFont="1" applyBorder="1"/>
    <xf numFmtId="44" fontId="0" fillId="4" borderId="1" xfId="8" applyFont="1" applyBorder="1"/>
    <xf numFmtId="44" fontId="0" fillId="8" borderId="1" xfId="8" applyFont="1" applyFill="1" applyBorder="1"/>
    <xf numFmtId="44" fontId="0" fillId="4" borderId="63" xfId="8" applyFont="1" applyBorder="1"/>
    <xf numFmtId="0" fontId="33" fillId="13" borderId="65" xfId="7" applyFont="1" applyFill="1" applyBorder="1"/>
    <xf numFmtId="44" fontId="0" fillId="13" borderId="42" xfId="8" applyFont="1" applyFill="1" applyBorder="1"/>
    <xf numFmtId="44" fontId="0" fillId="13" borderId="2" xfId="8" applyFont="1" applyFill="1" applyBorder="1"/>
    <xf numFmtId="44" fontId="0" fillId="13" borderId="26" xfId="8" applyFont="1" applyFill="1" applyBorder="1"/>
    <xf numFmtId="0" fontId="10" fillId="4" borderId="60" xfId="7" applyFont="1" applyBorder="1" applyAlignment="1">
      <alignment wrapText="1"/>
    </xf>
    <xf numFmtId="44" fontId="10" fillId="4" borderId="18" xfId="8" applyFont="1" applyBorder="1"/>
    <xf numFmtId="0" fontId="34" fillId="4" borderId="66" xfId="7" applyFont="1" applyBorder="1" applyAlignment="1">
      <alignment vertical="center"/>
    </xf>
    <xf numFmtId="44" fontId="11" fillId="4" borderId="67" xfId="8" applyFont="1" applyBorder="1"/>
    <xf numFmtId="44" fontId="11" fillId="8" borderId="40" xfId="8" applyFont="1" applyFill="1" applyBorder="1"/>
    <xf numFmtId="44" fontId="34" fillId="11" borderId="36" xfId="8" applyFont="1" applyFill="1" applyBorder="1"/>
    <xf numFmtId="0" fontId="10" fillId="4" borderId="43" xfId="7" applyFont="1" applyBorder="1"/>
    <xf numFmtId="0" fontId="35" fillId="4" borderId="68" xfId="7" applyFont="1" applyBorder="1" applyProtection="1">
      <protection locked="0"/>
    </xf>
    <xf numFmtId="0" fontId="37" fillId="4" borderId="0" xfId="7" applyFont="1" applyProtection="1">
      <protection locked="0"/>
    </xf>
    <xf numFmtId="0" fontId="10" fillId="4" borderId="55" xfId="7" applyFont="1" applyBorder="1" applyAlignment="1">
      <alignment wrapText="1"/>
    </xf>
    <xf numFmtId="0" fontId="0" fillId="0" borderId="0" xfId="0"/>
    <xf numFmtId="0" fontId="10" fillId="0" borderId="0" xfId="0" applyFont="1" applyAlignment="1">
      <alignment horizontal="center"/>
    </xf>
    <xf numFmtId="0" fontId="0" fillId="0" borderId="0" xfId="0" applyAlignment="1">
      <alignment horizontal="center"/>
    </xf>
    <xf numFmtId="166" fontId="0" fillId="0" borderId="0" xfId="0" applyNumberFormat="1" applyAlignment="1">
      <alignment horizontal="center"/>
    </xf>
    <xf numFmtId="166" fontId="0" fillId="0" borderId="0" xfId="0" applyNumberFormat="1"/>
    <xf numFmtId="0" fontId="0" fillId="4" borderId="0" xfId="0" applyFill="1"/>
    <xf numFmtId="0" fontId="0" fillId="4" borderId="0" xfId="0" applyFill="1" applyAlignment="1">
      <alignment horizontal="center"/>
    </xf>
    <xf numFmtId="166" fontId="0" fillId="4" borderId="0" xfId="0" applyNumberFormat="1" applyFill="1" applyAlignment="1">
      <alignment horizontal="center"/>
    </xf>
    <xf numFmtId="0" fontId="10" fillId="6" borderId="5" xfId="7" applyFont="1" applyFill="1" applyBorder="1" applyAlignment="1">
      <alignment horizontal="center"/>
    </xf>
    <xf numFmtId="0" fontId="42" fillId="0" borderId="0" xfId="0" applyFont="1" applyAlignment="1">
      <alignment vertical="center"/>
    </xf>
    <xf numFmtId="0" fontId="3" fillId="6" borderId="5" xfId="7" applyFill="1" applyBorder="1" applyAlignment="1">
      <alignment horizontal="left"/>
    </xf>
    <xf numFmtId="0" fontId="3" fillId="4" borderId="48" xfId="7" applyBorder="1"/>
    <xf numFmtId="167" fontId="3" fillId="11" borderId="36" xfId="7" applyNumberFormat="1" applyFill="1" applyBorder="1"/>
    <xf numFmtId="3" fontId="3" fillId="4" borderId="0" xfId="7" applyNumberFormat="1"/>
    <xf numFmtId="43" fontId="3" fillId="4" borderId="43" xfId="1" applyFont="1" applyFill="1" applyBorder="1"/>
    <xf numFmtId="43" fontId="3" fillId="4" borderId="8" xfId="1" applyFont="1" applyFill="1" applyBorder="1"/>
    <xf numFmtId="43" fontId="3" fillId="4" borderId="44" xfId="1" applyFont="1" applyFill="1" applyBorder="1"/>
    <xf numFmtId="43" fontId="35" fillId="4" borderId="69" xfId="1" applyFont="1" applyFill="1" applyBorder="1" applyProtection="1">
      <protection locked="0"/>
    </xf>
    <xf numFmtId="43" fontId="3" fillId="8" borderId="70" xfId="1" applyFont="1" applyFill="1" applyBorder="1"/>
    <xf numFmtId="43" fontId="36" fillId="4" borderId="71" xfId="1" applyFont="1" applyFill="1" applyBorder="1"/>
    <xf numFmtId="43" fontId="3" fillId="4" borderId="50" xfId="1" applyFont="1" applyFill="1" applyBorder="1"/>
    <xf numFmtId="43" fontId="3" fillId="4" borderId="51" xfId="1" applyFont="1" applyFill="1" applyBorder="1"/>
    <xf numFmtId="43" fontId="3" fillId="4" borderId="52" xfId="1" applyFont="1" applyFill="1" applyBorder="1"/>
    <xf numFmtId="43" fontId="35" fillId="4" borderId="0" xfId="1" applyFont="1" applyFill="1" applyBorder="1" applyProtection="1">
      <protection locked="0"/>
    </xf>
    <xf numFmtId="43" fontId="3" fillId="4" borderId="53" xfId="1" applyFont="1" applyFill="1" applyBorder="1"/>
    <xf numFmtId="43" fontId="36" fillId="4" borderId="0" xfId="1" applyFont="1" applyFill="1"/>
    <xf numFmtId="43" fontId="3" fillId="4" borderId="61" xfId="1" applyFont="1" applyFill="1" applyBorder="1"/>
    <xf numFmtId="43" fontId="3" fillId="4" borderId="72" xfId="1" applyFont="1" applyFill="1" applyBorder="1"/>
    <xf numFmtId="43" fontId="3" fillId="4" borderId="73" xfId="1" applyFont="1" applyFill="1" applyBorder="1"/>
    <xf numFmtId="43" fontId="3" fillId="4" borderId="74" xfId="1" applyFont="1" applyFill="1" applyBorder="1"/>
    <xf numFmtId="43" fontId="3" fillId="4" borderId="15" xfId="1" applyFont="1" applyFill="1" applyBorder="1"/>
    <xf numFmtId="43" fontId="3" fillId="5" borderId="24" xfId="1" applyFont="1" applyFill="1" applyBorder="1"/>
    <xf numFmtId="43" fontId="11" fillId="5" borderId="24" xfId="1" applyFont="1" applyFill="1" applyBorder="1"/>
    <xf numFmtId="43" fontId="0" fillId="4" borderId="33" xfId="1" applyFont="1" applyFill="1" applyBorder="1"/>
    <xf numFmtId="43" fontId="0" fillId="4" borderId="34" xfId="1" applyFont="1" applyFill="1" applyBorder="1"/>
    <xf numFmtId="43" fontId="3" fillId="4" borderId="34" xfId="1" applyFont="1" applyFill="1" applyBorder="1" applyAlignment="1">
      <alignment horizontal="right"/>
    </xf>
    <xf numFmtId="43" fontId="3" fillId="4" borderId="35" xfId="1" applyFont="1" applyFill="1" applyBorder="1" applyAlignment="1">
      <alignment wrapText="1"/>
    </xf>
    <xf numFmtId="43" fontId="0" fillId="4" borderId="18" xfId="1" applyFont="1" applyFill="1" applyBorder="1"/>
    <xf numFmtId="43" fontId="10" fillId="11" borderId="36" xfId="1" applyFont="1" applyFill="1" applyBorder="1"/>
    <xf numFmtId="4" fontId="3" fillId="4" borderId="0" xfId="7" applyNumberFormat="1"/>
    <xf numFmtId="43" fontId="3" fillId="4" borderId="24" xfId="1" applyFont="1" applyFill="1" applyBorder="1" applyAlignment="1">
      <alignment horizontal="right"/>
    </xf>
    <xf numFmtId="43" fontId="3" fillId="4" borderId="0" xfId="1" applyFont="1" applyFill="1"/>
    <xf numFmtId="43" fontId="3" fillId="4" borderId="25" xfId="1" applyFont="1" applyFill="1" applyBorder="1" applyAlignment="1">
      <alignment wrapText="1"/>
    </xf>
    <xf numFmtId="43" fontId="3" fillId="4" borderId="47" xfId="1" applyFont="1" applyFill="1" applyBorder="1"/>
    <xf numFmtId="43" fontId="3" fillId="4" borderId="75" xfId="1" applyFont="1" applyFill="1" applyBorder="1"/>
    <xf numFmtId="43" fontId="3" fillId="4" borderId="76" xfId="1" applyFont="1" applyFill="1" applyBorder="1"/>
    <xf numFmtId="43" fontId="3" fillId="4" borderId="54" xfId="1" applyFont="1" applyFill="1" applyBorder="1" applyAlignment="1">
      <alignment horizontal="left" wrapText="1"/>
    </xf>
    <xf numFmtId="44" fontId="0" fillId="4" borderId="35" xfId="8" applyFont="1" applyBorder="1"/>
    <xf numFmtId="44" fontId="0" fillId="4" borderId="37" xfId="8" applyFont="1" applyBorder="1"/>
    <xf numFmtId="44" fontId="0" fillId="4" borderId="38" xfId="8" applyFont="1" applyBorder="1"/>
    <xf numFmtId="44" fontId="0" fillId="8" borderId="39" xfId="8" applyFont="1" applyFill="1" applyBorder="1"/>
    <xf numFmtId="44" fontId="0" fillId="4" borderId="39" xfId="8" applyFont="1" applyBorder="1"/>
    <xf numFmtId="44" fontId="0" fillId="8" borderId="40" xfId="8" applyFont="1" applyFill="1" applyBorder="1"/>
    <xf numFmtId="0" fontId="3" fillId="4" borderId="55" xfId="7" applyBorder="1"/>
    <xf numFmtId="43" fontId="3" fillId="4" borderId="54" xfId="1" applyFont="1" applyFill="1" applyBorder="1"/>
    <xf numFmtId="43" fontId="10" fillId="4" borderId="0" xfId="1" applyFont="1" applyFill="1"/>
    <xf numFmtId="0" fontId="13" fillId="4" borderId="0" xfId="11" applyFont="1"/>
    <xf numFmtId="0" fontId="2" fillId="4" borderId="0" xfId="11"/>
    <xf numFmtId="0" fontId="2" fillId="4" borderId="0" xfId="11" applyAlignment="1">
      <alignment horizontal="center"/>
    </xf>
    <xf numFmtId="0" fontId="14" fillId="4" borderId="0" xfId="11" applyFont="1"/>
    <xf numFmtId="0" fontId="15" fillId="4" borderId="0" xfId="11" applyFont="1"/>
    <xf numFmtId="0" fontId="10" fillId="4" borderId="0" xfId="11" applyFont="1"/>
    <xf numFmtId="0" fontId="14" fillId="4" borderId="0" xfId="11" applyFont="1" applyAlignment="1">
      <alignment horizontal="right"/>
    </xf>
    <xf numFmtId="0" fontId="2" fillId="6" borderId="4" xfId="11" applyFill="1" applyBorder="1" applyAlignment="1">
      <alignment horizontal="center"/>
    </xf>
    <xf numFmtId="0" fontId="10" fillId="4" borderId="0" xfId="11" applyFont="1" applyAlignment="1">
      <alignment horizontal="right"/>
    </xf>
    <xf numFmtId="0" fontId="2" fillId="6" borderId="5" xfId="11" applyFill="1" applyBorder="1"/>
    <xf numFmtId="0" fontId="16" fillId="4" borderId="0" xfId="11" applyFont="1" applyAlignment="1">
      <alignment horizontal="left"/>
    </xf>
    <xf numFmtId="0" fontId="2" fillId="6" borderId="1" xfId="11" applyFill="1" applyBorder="1" applyAlignment="1">
      <alignment horizontal="center"/>
    </xf>
    <xf numFmtId="0" fontId="46" fillId="6" borderId="1" xfId="11" applyFont="1" applyFill="1" applyBorder="1"/>
    <xf numFmtId="0" fontId="17" fillId="4" borderId="0" xfId="11" applyFont="1" applyAlignment="1">
      <alignment horizontal="center"/>
    </xf>
    <xf numFmtId="0" fontId="2" fillId="8" borderId="8" xfId="11" applyFill="1" applyBorder="1"/>
    <xf numFmtId="0" fontId="2" fillId="8" borderId="8" xfId="11" applyFill="1" applyBorder="1" applyAlignment="1">
      <alignment horizontal="center"/>
    </xf>
    <xf numFmtId="0" fontId="2" fillId="10" borderId="9" xfId="11" applyFill="1" applyBorder="1" applyAlignment="1">
      <alignment horizontal="center"/>
    </xf>
    <xf numFmtId="0" fontId="2" fillId="4" borderId="10" xfId="11" applyBorder="1" applyAlignment="1">
      <alignment horizontal="center" vertical="center" wrapText="1"/>
    </xf>
    <xf numFmtId="0" fontId="2" fillId="4" borderId="11" xfId="11" applyBorder="1" applyAlignment="1">
      <alignment horizontal="center" vertical="center" wrapText="1"/>
    </xf>
    <xf numFmtId="0" fontId="2" fillId="8" borderId="1" xfId="11" applyFill="1" applyBorder="1" applyAlignment="1">
      <alignment horizontal="center" vertical="center" wrapText="1"/>
    </xf>
    <xf numFmtId="0" fontId="2" fillId="4" borderId="1" xfId="11" applyBorder="1" applyAlignment="1">
      <alignment horizontal="center" vertical="center" wrapText="1"/>
    </xf>
    <xf numFmtId="0" fontId="2" fillId="4" borderId="12" xfId="11" applyBorder="1" applyAlignment="1">
      <alignment horizontal="center" vertical="center" wrapText="1"/>
    </xf>
    <xf numFmtId="0" fontId="2" fillId="4" borderId="13" xfId="11" applyBorder="1" applyAlignment="1">
      <alignment horizontal="center" vertical="center" wrapText="1"/>
    </xf>
    <xf numFmtId="0" fontId="2" fillId="8" borderId="14" xfId="11" applyFill="1" applyBorder="1" applyAlignment="1">
      <alignment horizontal="center" vertical="center"/>
    </xf>
    <xf numFmtId="0" fontId="2" fillId="4" borderId="15" xfId="11" applyBorder="1" applyAlignment="1">
      <alignment horizontal="center" vertical="center" wrapText="1"/>
    </xf>
    <xf numFmtId="0" fontId="10" fillId="4" borderId="16" xfId="11" applyFont="1" applyBorder="1"/>
    <xf numFmtId="0" fontId="2" fillId="4" borderId="16" xfId="11" applyBorder="1"/>
    <xf numFmtId="0" fontId="2" fillId="4" borderId="17" xfId="11" applyBorder="1"/>
    <xf numFmtId="0" fontId="2" fillId="4" borderId="18" xfId="11" applyBorder="1"/>
    <xf numFmtId="0" fontId="2" fillId="8" borderId="0" xfId="11" applyFill="1"/>
    <xf numFmtId="0" fontId="2" fillId="4" borderId="19" xfId="11" applyBorder="1"/>
    <xf numFmtId="0" fontId="2" fillId="4" borderId="22" xfId="11" applyBorder="1"/>
    <xf numFmtId="0" fontId="2" fillId="4" borderId="23" xfId="11" applyBorder="1"/>
    <xf numFmtId="0" fontId="2" fillId="4" borderId="24" xfId="11" applyBorder="1"/>
    <xf numFmtId="0" fontId="2" fillId="4" borderId="25" xfId="11" applyBorder="1"/>
    <xf numFmtId="0" fontId="2" fillId="4" borderId="30" xfId="11" applyBorder="1"/>
    <xf numFmtId="0" fontId="2" fillId="4" borderId="45" xfId="11" applyBorder="1"/>
    <xf numFmtId="0" fontId="2" fillId="4" borderId="27" xfId="11" applyBorder="1"/>
    <xf numFmtId="0" fontId="2" fillId="4" borderId="28" xfId="11" applyBorder="1"/>
    <xf numFmtId="0" fontId="2" fillId="4" borderId="29" xfId="11" applyBorder="1"/>
    <xf numFmtId="0" fontId="10" fillId="4" borderId="16" xfId="11" applyFont="1" applyBorder="1" applyAlignment="1">
      <alignment wrapText="1"/>
    </xf>
    <xf numFmtId="0" fontId="2" fillId="4" borderId="34" xfId="11" applyBorder="1"/>
    <xf numFmtId="0" fontId="2" fillId="4" borderId="35" xfId="11" applyBorder="1"/>
    <xf numFmtId="0" fontId="2" fillId="4" borderId="33" xfId="11" applyBorder="1"/>
    <xf numFmtId="0" fontId="10" fillId="4" borderId="36" xfId="11" applyFont="1" applyBorder="1"/>
    <xf numFmtId="0" fontId="2" fillId="8" borderId="40" xfId="11" applyFill="1" applyBorder="1"/>
    <xf numFmtId="0" fontId="16" fillId="4" borderId="0" xfId="11" applyFont="1" applyAlignment="1">
      <alignment horizontal="center"/>
    </xf>
    <xf numFmtId="43" fontId="2" fillId="4" borderId="20" xfId="1" applyFont="1" applyFill="1" applyBorder="1"/>
    <xf numFmtId="43" fontId="2" fillId="4" borderId="21" xfId="1" applyFont="1" applyFill="1" applyBorder="1"/>
    <xf numFmtId="43" fontId="2" fillId="4" borderId="22" xfId="1" applyFont="1" applyFill="1" applyBorder="1"/>
    <xf numFmtId="43" fontId="2" fillId="8" borderId="0" xfId="1" applyFont="1" applyFill="1"/>
    <xf numFmtId="43" fontId="2" fillId="4" borderId="23" xfId="1" applyFont="1" applyFill="1" applyBorder="1"/>
    <xf numFmtId="43" fontId="2" fillId="4" borderId="24" xfId="1" applyFont="1" applyFill="1" applyBorder="1"/>
    <xf numFmtId="43" fontId="2" fillId="4" borderId="25" xfId="1" applyFont="1" applyFill="1" applyBorder="1"/>
    <xf numFmtId="43" fontId="2" fillId="4" borderId="30" xfId="1" applyFont="1" applyFill="1" applyBorder="1"/>
    <xf numFmtId="43" fontId="2" fillId="4" borderId="28" xfId="1" applyFont="1" applyFill="1" applyBorder="1"/>
    <xf numFmtId="43" fontId="2" fillId="4" borderId="29" xfId="1" applyFont="1" applyFill="1" applyBorder="1"/>
    <xf numFmtId="43" fontId="2" fillId="4" borderId="33" xfId="1" applyFont="1" applyFill="1" applyBorder="1"/>
    <xf numFmtId="43" fontId="2" fillId="4" borderId="34" xfId="1" applyFont="1" applyFill="1" applyBorder="1"/>
    <xf numFmtId="43" fontId="2" fillId="4" borderId="35" xfId="1" applyFont="1" applyFill="1" applyBorder="1"/>
    <xf numFmtId="43" fontId="2" fillId="4" borderId="18" xfId="1" applyFont="1" applyFill="1" applyBorder="1"/>
    <xf numFmtId="43" fontId="2" fillId="4" borderId="37" xfId="1" applyFont="1" applyFill="1" applyBorder="1"/>
    <xf numFmtId="43" fontId="2" fillId="4" borderId="38" xfId="1" applyFont="1" applyFill="1" applyBorder="1"/>
    <xf numFmtId="43" fontId="2" fillId="8" borderId="39" xfId="1" applyFont="1" applyFill="1" applyBorder="1"/>
    <xf numFmtId="43" fontId="2" fillId="4" borderId="39" xfId="1" applyFont="1" applyFill="1" applyBorder="1"/>
    <xf numFmtId="43" fontId="2" fillId="8" borderId="40" xfId="1" applyFont="1" applyFill="1" applyBorder="1"/>
    <xf numFmtId="43" fontId="2" fillId="11" borderId="36" xfId="1" applyFont="1" applyFill="1" applyBorder="1"/>
    <xf numFmtId="0" fontId="2" fillId="6" borderId="5" xfId="11" applyFill="1" applyBorder="1" applyAlignment="1">
      <alignment horizontal="center"/>
    </xf>
    <xf numFmtId="0" fontId="2" fillId="4" borderId="26" xfId="11" applyBorder="1"/>
    <xf numFmtId="0" fontId="2" fillId="4" borderId="31" xfId="11" applyBorder="1"/>
    <xf numFmtId="0" fontId="2" fillId="4" borderId="32" xfId="11" applyBorder="1"/>
    <xf numFmtId="43" fontId="2" fillId="4" borderId="26" xfId="1" applyFont="1" applyFill="1" applyBorder="1"/>
    <xf numFmtId="43" fontId="2" fillId="4" borderId="32" xfId="1" applyFont="1" applyFill="1" applyBorder="1"/>
    <xf numFmtId="0" fontId="2" fillId="6" borderId="1" xfId="11" applyFill="1" applyBorder="1"/>
    <xf numFmtId="8" fontId="2" fillId="4" borderId="20" xfId="11" applyNumberFormat="1" applyBorder="1"/>
    <xf numFmtId="8" fontId="2" fillId="4" borderId="21" xfId="11" applyNumberFormat="1" applyBorder="1"/>
    <xf numFmtId="8" fontId="2" fillId="4" borderId="22" xfId="11" applyNumberFormat="1" applyBorder="1"/>
    <xf numFmtId="8" fontId="2" fillId="4" borderId="24" xfId="11" applyNumberFormat="1" applyBorder="1"/>
    <xf numFmtId="8" fontId="2" fillId="4" borderId="37" xfId="11" applyNumberFormat="1" applyBorder="1"/>
    <xf numFmtId="0" fontId="13" fillId="4" borderId="0" xfId="12" applyFont="1"/>
    <xf numFmtId="0" fontId="1" fillId="4" borderId="0" xfId="12"/>
    <xf numFmtId="0" fontId="1" fillId="4" borderId="0" xfId="12" applyAlignment="1">
      <alignment horizontal="center"/>
    </xf>
    <xf numFmtId="0" fontId="14" fillId="4" borderId="0" xfId="12" applyFont="1"/>
    <xf numFmtId="0" fontId="15" fillId="4" borderId="0" xfId="12" applyFont="1"/>
    <xf numFmtId="0" fontId="10" fillId="4" borderId="0" xfId="12" applyFont="1"/>
    <xf numFmtId="0" fontId="14" fillId="4" borderId="0" xfId="12" applyFont="1" applyAlignment="1">
      <alignment horizontal="right"/>
    </xf>
    <xf numFmtId="0" fontId="1" fillId="6" borderId="4" xfId="12" applyFill="1" applyBorder="1" applyAlignment="1">
      <alignment horizontal="center"/>
    </xf>
    <xf numFmtId="0" fontId="10" fillId="4" borderId="0" xfId="12" applyFont="1" applyAlignment="1">
      <alignment horizontal="right"/>
    </xf>
    <xf numFmtId="0" fontId="10" fillId="6" borderId="5" xfId="12" applyFont="1" applyFill="1" applyBorder="1" applyAlignment="1">
      <alignment horizontal="center"/>
    </xf>
    <xf numFmtId="0" fontId="16" fillId="4" borderId="0" xfId="12" applyFont="1" applyAlignment="1">
      <alignment horizontal="left"/>
    </xf>
    <xf numFmtId="0" fontId="1" fillId="6" borderId="1" xfId="12" applyFill="1" applyBorder="1" applyAlignment="1">
      <alignment horizontal="center"/>
    </xf>
    <xf numFmtId="0" fontId="1" fillId="6" borderId="1" xfId="12" applyFill="1" applyBorder="1"/>
    <xf numFmtId="0" fontId="1" fillId="6" borderId="5" xfId="12" applyFill="1" applyBorder="1"/>
    <xf numFmtId="0" fontId="17" fillId="4" borderId="0" xfId="12" applyFont="1" applyAlignment="1">
      <alignment horizontal="center"/>
    </xf>
    <xf numFmtId="0" fontId="1" fillId="8" borderId="8" xfId="12" applyFill="1" applyBorder="1"/>
    <xf numFmtId="0" fontId="1" fillId="8" borderId="8" xfId="12" applyFill="1" applyBorder="1" applyAlignment="1">
      <alignment horizontal="center"/>
    </xf>
    <xf numFmtId="0" fontId="1" fillId="10" borderId="9" xfId="12" applyFill="1" applyBorder="1" applyAlignment="1">
      <alignment horizontal="center"/>
    </xf>
    <xf numFmtId="0" fontId="1" fillId="4" borderId="10" xfId="12" applyBorder="1" applyAlignment="1">
      <alignment horizontal="center" vertical="center" wrapText="1"/>
    </xf>
    <xf numFmtId="0" fontId="1" fillId="4" borderId="77" xfId="12" applyBorder="1" applyAlignment="1">
      <alignment horizontal="center" vertical="center" wrapText="1"/>
    </xf>
    <xf numFmtId="0" fontId="1" fillId="4" borderId="11" xfId="12" applyBorder="1" applyAlignment="1">
      <alignment horizontal="center" vertical="center" wrapText="1"/>
    </xf>
    <xf numFmtId="0" fontId="1" fillId="8" borderId="1" xfId="12" applyFill="1" applyBorder="1" applyAlignment="1">
      <alignment horizontal="center" vertical="center" wrapText="1"/>
    </xf>
    <xf numFmtId="0" fontId="1" fillId="4" borderId="1" xfId="12" applyBorder="1" applyAlignment="1">
      <alignment horizontal="center" vertical="center" wrapText="1"/>
    </xf>
    <xf numFmtId="0" fontId="1" fillId="4" borderId="12" xfId="12" applyBorder="1" applyAlignment="1">
      <alignment horizontal="center" vertical="center" wrapText="1"/>
    </xf>
    <xf numFmtId="0" fontId="1" fillId="4" borderId="13" xfId="12" applyBorder="1" applyAlignment="1">
      <alignment horizontal="center" vertical="center" wrapText="1"/>
    </xf>
    <xf numFmtId="0" fontId="1" fillId="8" borderId="14" xfId="12" applyFill="1" applyBorder="1" applyAlignment="1">
      <alignment horizontal="center" vertical="center"/>
    </xf>
    <xf numFmtId="0" fontId="1" fillId="4" borderId="15" xfId="12" applyBorder="1" applyAlignment="1">
      <alignment horizontal="center" vertical="center" wrapText="1"/>
    </xf>
    <xf numFmtId="0" fontId="10" fillId="4" borderId="16" xfId="12" applyFont="1" applyBorder="1"/>
    <xf numFmtId="0" fontId="1" fillId="4" borderId="16" xfId="12" applyBorder="1"/>
    <xf numFmtId="0" fontId="1" fillId="4" borderId="17" xfId="12" applyBorder="1"/>
    <xf numFmtId="0" fontId="1" fillId="4" borderId="18" xfId="12" applyBorder="1"/>
    <xf numFmtId="0" fontId="1" fillId="8" borderId="0" xfId="12" applyFill="1"/>
    <xf numFmtId="0" fontId="1" fillId="4" borderId="19" xfId="12" applyBorder="1"/>
    <xf numFmtId="0" fontId="1" fillId="4" borderId="20" xfId="12" applyBorder="1" applyAlignment="1">
      <alignment horizontal="center"/>
    </xf>
    <xf numFmtId="4" fontId="1" fillId="4" borderId="46" xfId="12" applyNumberFormat="1" applyBorder="1" applyAlignment="1">
      <alignment horizontal="center"/>
    </xf>
    <xf numFmtId="4" fontId="1" fillId="4" borderId="21" xfId="12" applyNumberFormat="1" applyBorder="1" applyAlignment="1">
      <alignment horizontal="center"/>
    </xf>
    <xf numFmtId="4" fontId="1" fillId="4" borderId="22" xfId="12" applyNumberFormat="1" applyBorder="1"/>
    <xf numFmtId="4" fontId="1" fillId="4" borderId="22" xfId="12" applyNumberFormat="1" applyBorder="1" applyAlignment="1">
      <alignment horizontal="center"/>
    </xf>
    <xf numFmtId="4" fontId="1" fillId="8" borderId="0" xfId="12" applyNumberFormat="1" applyFill="1"/>
    <xf numFmtId="4" fontId="1" fillId="4" borderId="23" xfId="12" applyNumberFormat="1" applyBorder="1"/>
    <xf numFmtId="4" fontId="1" fillId="4" borderId="24" xfId="12" applyNumberFormat="1" applyBorder="1" applyAlignment="1">
      <alignment horizontal="center"/>
    </xf>
    <xf numFmtId="4" fontId="1" fillId="4" borderId="24" xfId="12" applyNumberFormat="1" applyBorder="1"/>
    <xf numFmtId="0" fontId="1" fillId="4" borderId="25" xfId="12" applyBorder="1"/>
    <xf numFmtId="4" fontId="1" fillId="4" borderId="26" xfId="12" applyNumberFormat="1" applyBorder="1" applyAlignment="1">
      <alignment horizontal="center"/>
    </xf>
    <xf numFmtId="0" fontId="1" fillId="4" borderId="27" xfId="12" applyBorder="1"/>
    <xf numFmtId="0" fontId="1" fillId="4" borderId="28" xfId="12" applyBorder="1" applyAlignment="1">
      <alignment horizontal="center"/>
    </xf>
    <xf numFmtId="4" fontId="1" fillId="4" borderId="23" xfId="12" applyNumberFormat="1" applyBorder="1" applyAlignment="1">
      <alignment horizontal="center"/>
    </xf>
    <xf numFmtId="4" fontId="1" fillId="4" borderId="29" xfId="12" applyNumberFormat="1" applyBorder="1"/>
    <xf numFmtId="4" fontId="1" fillId="4" borderId="29" xfId="12" applyNumberFormat="1" applyBorder="1" applyAlignment="1">
      <alignment horizontal="center"/>
    </xf>
    <xf numFmtId="0" fontId="1" fillId="4" borderId="25" xfId="12" applyBorder="1" applyAlignment="1">
      <alignment vertical="center" wrapText="1"/>
    </xf>
    <xf numFmtId="4" fontId="1" fillId="4" borderId="29" xfId="12" applyNumberFormat="1" applyBorder="1" applyAlignment="1">
      <alignment horizontal="center" wrapText="1"/>
    </xf>
    <xf numFmtId="0" fontId="1" fillId="4" borderId="31" xfId="12" applyBorder="1"/>
    <xf numFmtId="0" fontId="10" fillId="4" borderId="16" xfId="12" applyFont="1" applyBorder="1" applyAlignment="1">
      <alignment wrapText="1"/>
    </xf>
    <xf numFmtId="0" fontId="1" fillId="4" borderId="33" xfId="12" applyBorder="1" applyAlignment="1">
      <alignment horizontal="center"/>
    </xf>
    <xf numFmtId="4" fontId="1" fillId="4" borderId="78" xfId="12" applyNumberFormat="1" applyBorder="1" applyAlignment="1">
      <alignment horizontal="center"/>
    </xf>
    <xf numFmtId="4" fontId="1" fillId="4" borderId="34" xfId="12" applyNumberFormat="1" applyBorder="1" applyAlignment="1">
      <alignment horizontal="center"/>
    </xf>
    <xf numFmtId="4" fontId="1" fillId="4" borderId="35" xfId="12" applyNumberFormat="1" applyBorder="1" applyAlignment="1">
      <alignment horizontal="center"/>
    </xf>
    <xf numFmtId="4" fontId="1" fillId="8" borderId="0" xfId="12" applyNumberFormat="1" applyFill="1" applyAlignment="1">
      <alignment horizontal="center"/>
    </xf>
    <xf numFmtId="4" fontId="1" fillId="4" borderId="33" xfId="12" applyNumberFormat="1" applyBorder="1" applyAlignment="1">
      <alignment horizontal="center"/>
    </xf>
    <xf numFmtId="0" fontId="1" fillId="4" borderId="35" xfId="12" applyBorder="1" applyAlignment="1">
      <alignment horizontal="center" wrapText="1"/>
    </xf>
    <xf numFmtId="0" fontId="10" fillId="4" borderId="36" xfId="12" applyFont="1" applyBorder="1"/>
    <xf numFmtId="0" fontId="1" fillId="4" borderId="37" xfId="12" applyBorder="1" applyAlignment="1">
      <alignment horizontal="center"/>
    </xf>
    <xf numFmtId="4" fontId="1" fillId="4" borderId="38" xfId="12" applyNumberFormat="1" applyBorder="1" applyAlignment="1">
      <alignment horizontal="center"/>
    </xf>
    <xf numFmtId="0" fontId="1" fillId="8" borderId="39" xfId="12" applyFill="1" applyBorder="1" applyAlignment="1">
      <alignment horizontal="center"/>
    </xf>
    <xf numFmtId="4" fontId="1" fillId="4" borderId="39" xfId="12" applyNumberFormat="1" applyBorder="1" applyAlignment="1">
      <alignment horizontal="center"/>
    </xf>
    <xf numFmtId="0" fontId="1" fillId="8" borderId="40" xfId="12" applyFill="1" applyBorder="1"/>
    <xf numFmtId="0" fontId="16" fillId="4" borderId="0" xfId="12" applyFont="1" applyAlignment="1">
      <alignment horizontal="center"/>
    </xf>
    <xf numFmtId="0" fontId="1" fillId="11" borderId="36" xfId="12" applyFill="1" applyBorder="1"/>
    <xf numFmtId="0" fontId="1" fillId="6" borderId="5" xfId="12" applyFill="1" applyBorder="1" applyAlignment="1">
      <alignment horizontal="center"/>
    </xf>
    <xf numFmtId="0" fontId="1" fillId="4" borderId="20" xfId="12" applyBorder="1"/>
    <xf numFmtId="0" fontId="1" fillId="4" borderId="21" xfId="12" applyBorder="1"/>
    <xf numFmtId="0" fontId="1" fillId="4" borderId="22" xfId="12" applyBorder="1"/>
    <xf numFmtId="0" fontId="1" fillId="4" borderId="23" xfId="12" applyBorder="1"/>
    <xf numFmtId="0" fontId="1" fillId="4" borderId="24" xfId="12" applyBorder="1"/>
    <xf numFmtId="0" fontId="1" fillId="4" borderId="26" xfId="12" applyBorder="1"/>
    <xf numFmtId="0" fontId="1" fillId="4" borderId="28" xfId="12" applyBorder="1"/>
    <xf numFmtId="0" fontId="1" fillId="4" borderId="29" xfId="12" applyBorder="1"/>
    <xf numFmtId="0" fontId="1" fillId="4" borderId="30" xfId="12" applyBorder="1"/>
    <xf numFmtId="0" fontId="1" fillId="4" borderId="32" xfId="12" applyBorder="1"/>
    <xf numFmtId="0" fontId="1" fillId="4" borderId="34" xfId="12" applyBorder="1"/>
    <xf numFmtId="0" fontId="1" fillId="4" borderId="35" xfId="12" applyBorder="1"/>
    <xf numFmtId="0" fontId="1" fillId="4" borderId="37" xfId="12" applyBorder="1"/>
    <xf numFmtId="0" fontId="1" fillId="4" borderId="38" xfId="12" applyBorder="1"/>
    <xf numFmtId="0" fontId="1" fillId="8" borderId="39" xfId="12" applyFill="1" applyBorder="1"/>
    <xf numFmtId="0" fontId="1" fillId="4" borderId="39" xfId="12" applyBorder="1"/>
    <xf numFmtId="6" fontId="1" fillId="4" borderId="33" xfId="12" applyNumberFormat="1" applyBorder="1"/>
    <xf numFmtId="6" fontId="1" fillId="4" borderId="34" xfId="12" applyNumberFormat="1" applyBorder="1"/>
    <xf numFmtId="0" fontId="40" fillId="4" borderId="0" xfId="12" applyFont="1"/>
    <xf numFmtId="8" fontId="41" fillId="4" borderId="0" xfId="12" applyNumberFormat="1" applyFont="1" applyAlignment="1">
      <alignment horizontal="center" vertical="center"/>
    </xf>
    <xf numFmtId="8" fontId="39" fillId="4" borderId="0" xfId="12" applyNumberFormat="1" applyFont="1" applyAlignment="1">
      <alignment horizontal="center" vertical="center"/>
    </xf>
    <xf numFmtId="43" fontId="1" fillId="4" borderId="16" xfId="1" applyFont="1" applyFill="1" applyBorder="1"/>
    <xf numFmtId="43" fontId="1" fillId="4" borderId="17" xfId="1" applyFont="1" applyFill="1" applyBorder="1"/>
    <xf numFmtId="43" fontId="1" fillId="4" borderId="18" xfId="1" applyFont="1" applyFill="1" applyBorder="1"/>
    <xf numFmtId="43" fontId="1" fillId="8" borderId="0" xfId="1" applyFont="1" applyFill="1"/>
    <xf numFmtId="43" fontId="1" fillId="4" borderId="20" xfId="1" applyFont="1" applyFill="1" applyBorder="1"/>
    <xf numFmtId="43" fontId="1" fillId="4" borderId="21" xfId="1" applyFont="1" applyFill="1" applyBorder="1"/>
    <xf numFmtId="43" fontId="1" fillId="4" borderId="22" xfId="1" applyFont="1" applyFill="1" applyBorder="1"/>
    <xf numFmtId="43" fontId="1" fillId="4" borderId="23" xfId="1" applyFont="1" applyFill="1" applyBorder="1"/>
    <xf numFmtId="43" fontId="1" fillId="4" borderId="24" xfId="1" applyFont="1" applyFill="1" applyBorder="1"/>
    <xf numFmtId="43" fontId="1" fillId="4" borderId="25" xfId="1" applyFont="1" applyFill="1" applyBorder="1"/>
    <xf numFmtId="43" fontId="1" fillId="4" borderId="26" xfId="1" applyFont="1" applyFill="1" applyBorder="1"/>
    <xf numFmtId="43" fontId="1" fillId="4" borderId="28" xfId="1" applyFont="1" applyFill="1" applyBorder="1"/>
    <xf numFmtId="43" fontId="1" fillId="4" borderId="29" xfId="1" applyFont="1" applyFill="1" applyBorder="1"/>
    <xf numFmtId="43" fontId="1" fillId="4" borderId="30" xfId="1" applyFont="1" applyFill="1" applyBorder="1"/>
    <xf numFmtId="43" fontId="1" fillId="4" borderId="32" xfId="1" applyFont="1" applyFill="1" applyBorder="1"/>
    <xf numFmtId="43" fontId="1" fillId="4" borderId="33" xfId="1" applyFont="1" applyFill="1" applyBorder="1"/>
    <xf numFmtId="43" fontId="1" fillId="4" borderId="34" xfId="1" applyFont="1" applyFill="1" applyBorder="1"/>
    <xf numFmtId="43" fontId="1" fillId="4" borderId="35" xfId="1" applyFont="1" applyFill="1" applyBorder="1"/>
    <xf numFmtId="43" fontId="1" fillId="4" borderId="37" xfId="1" applyFont="1" applyFill="1" applyBorder="1"/>
    <xf numFmtId="43" fontId="1" fillId="4" borderId="38" xfId="1" applyFont="1" applyFill="1" applyBorder="1"/>
    <xf numFmtId="43" fontId="1" fillId="8" borderId="39" xfId="1" applyFont="1" applyFill="1" applyBorder="1"/>
    <xf numFmtId="43" fontId="1" fillId="4" borderId="39" xfId="1" applyFont="1" applyFill="1" applyBorder="1"/>
    <xf numFmtId="43" fontId="1" fillId="8" borderId="40" xfId="1" applyFont="1" applyFill="1" applyBorder="1"/>
    <xf numFmtId="43" fontId="1" fillId="11" borderId="36" xfId="1" applyFont="1" applyFill="1" applyBorder="1"/>
    <xf numFmtId="0" fontId="1" fillId="4" borderId="61" xfId="12" applyBorder="1" applyAlignment="1">
      <alignment horizontal="right"/>
    </xf>
    <xf numFmtId="0" fontId="1" fillId="4" borderId="0" xfId="12" applyAlignment="1">
      <alignment horizontal="right"/>
    </xf>
    <xf numFmtId="0" fontId="5" fillId="0" borderId="0" xfId="0" applyFont="1" applyFill="1" applyBorder="1" applyAlignment="1">
      <alignment horizontal="left"/>
    </xf>
    <xf numFmtId="0" fontId="8" fillId="0" borderId="36" xfId="0" applyNumberFormat="1" applyFont="1" applyFill="1" applyBorder="1" applyAlignment="1">
      <alignment horizontal="center" vertical="center" wrapText="1" readingOrder="1"/>
    </xf>
    <xf numFmtId="44" fontId="8" fillId="0" borderId="0" xfId="2" applyFont="1" applyFill="1" applyBorder="1" applyAlignment="1">
      <alignment horizontal="right" vertical="center" wrapText="1" readingOrder="1"/>
    </xf>
    <xf numFmtId="0" fontId="8" fillId="0" borderId="0" xfId="0" applyNumberFormat="1" applyFont="1" applyFill="1" applyBorder="1" applyAlignment="1">
      <alignment horizontal="left" vertical="center" wrapText="1" readingOrder="1"/>
    </xf>
    <xf numFmtId="44" fontId="7" fillId="0" borderId="1" xfId="1" applyNumberFormat="1" applyFont="1" applyFill="1" applyBorder="1" applyAlignment="1">
      <alignment vertical="top" wrapText="1" readingOrder="1"/>
    </xf>
    <xf numFmtId="7" fontId="8" fillId="17" borderId="36" xfId="2" applyNumberFormat="1" applyFont="1" applyFill="1" applyBorder="1" applyAlignment="1">
      <alignment horizontal="center" vertical="center" wrapText="1" readingOrder="1"/>
    </xf>
    <xf numFmtId="7" fontId="8" fillId="0" borderId="0" xfId="2" applyNumberFormat="1" applyFont="1" applyFill="1" applyBorder="1" applyAlignment="1">
      <alignment horizontal="right" vertical="center" wrapText="1" readingOrder="1"/>
    </xf>
    <xf numFmtId="7" fontId="5" fillId="0" borderId="0" xfId="2" applyNumberFormat="1" applyFont="1" applyFill="1" applyBorder="1" applyAlignment="1">
      <alignment horizontal="center" vertical="center"/>
    </xf>
    <xf numFmtId="0" fontId="47" fillId="0" borderId="0" xfId="0" applyFont="1" applyFill="1" applyBorder="1" applyAlignment="1">
      <alignment horizontal="center" vertical="center"/>
    </xf>
    <xf numFmtId="0" fontId="48" fillId="4" borderId="0" xfId="12" applyFont="1"/>
    <xf numFmtId="0" fontId="49" fillId="4" borderId="0" xfId="12" applyFont="1"/>
    <xf numFmtId="10" fontId="49" fillId="4" borderId="0" xfId="12" applyNumberFormat="1" applyFont="1"/>
    <xf numFmtId="0" fontId="48" fillId="4" borderId="0" xfId="12" applyFont="1" applyAlignment="1">
      <alignment horizontal="center"/>
    </xf>
    <xf numFmtId="166" fontId="49" fillId="4" borderId="0" xfId="12" applyNumberFormat="1" applyFont="1"/>
    <xf numFmtId="44" fontId="50" fillId="4" borderId="0" xfId="13" applyFont="1"/>
    <xf numFmtId="44" fontId="51" fillId="4" borderId="0" xfId="12" applyNumberFormat="1" applyFont="1"/>
    <xf numFmtId="44" fontId="52" fillId="4" borderId="0" xfId="13" applyFont="1"/>
    <xf numFmtId="166" fontId="51" fillId="4" borderId="0" xfId="12" applyNumberFormat="1" applyFont="1"/>
    <xf numFmtId="44" fontId="50" fillId="4" borderId="0" xfId="13" applyFont="1" applyFill="1"/>
    <xf numFmtId="44" fontId="49" fillId="4" borderId="0" xfId="12" applyNumberFormat="1" applyFont="1"/>
    <xf numFmtId="0" fontId="53" fillId="4" borderId="0" xfId="12" applyFont="1" applyAlignment="1">
      <alignment horizontal="center" vertical="center"/>
    </xf>
    <xf numFmtId="0" fontId="54" fillId="4" borderId="0" xfId="12" applyFont="1" applyAlignment="1">
      <alignment horizontal="center"/>
    </xf>
    <xf numFmtId="0" fontId="50" fillId="4" borderId="0" xfId="12" applyFont="1" applyAlignment="1">
      <alignment vertical="center"/>
    </xf>
    <xf numFmtId="8" fontId="50" fillId="4" borderId="0" xfId="12" applyNumberFormat="1" applyFont="1" applyAlignment="1">
      <alignment horizontal="center" vertical="center"/>
    </xf>
    <xf numFmtId="0" fontId="55" fillId="4" borderId="0" xfId="12" applyFont="1" applyAlignment="1">
      <alignment vertical="center"/>
    </xf>
    <xf numFmtId="0" fontId="56" fillId="4" borderId="0" xfId="12" applyFont="1"/>
    <xf numFmtId="0" fontId="42" fillId="4" borderId="0" xfId="12" applyFont="1" applyAlignment="1">
      <alignment vertical="center"/>
    </xf>
    <xf numFmtId="0" fontId="42" fillId="4" borderId="0" xfId="12" applyFont="1" applyAlignment="1">
      <alignment horizontal="center" vertical="center"/>
    </xf>
    <xf numFmtId="0" fontId="53" fillId="4" borderId="0" xfId="12" applyFont="1" applyAlignment="1">
      <alignment vertical="center"/>
    </xf>
    <xf numFmtId="8" fontId="42" fillId="4" borderId="0" xfId="12" applyNumberFormat="1" applyFont="1" applyAlignment="1">
      <alignment horizontal="center" vertical="center"/>
    </xf>
    <xf numFmtId="6" fontId="49" fillId="4" borderId="0" xfId="12" applyNumberFormat="1" applyFont="1"/>
    <xf numFmtId="0" fontId="49" fillId="4" borderId="0" xfId="12" applyFont="1" applyAlignment="1">
      <alignment horizontal="left" indent="1"/>
    </xf>
    <xf numFmtId="8" fontId="49" fillId="4" borderId="0" xfId="12" applyNumberFormat="1" applyFont="1"/>
    <xf numFmtId="44" fontId="51" fillId="4" borderId="0" xfId="13" applyFont="1"/>
    <xf numFmtId="0" fontId="49" fillId="4" borderId="0" xfId="12" applyFont="1" applyAlignment="1">
      <alignment horizontal="left"/>
    </xf>
    <xf numFmtId="44" fontId="52" fillId="4" borderId="0" xfId="12" applyNumberFormat="1" applyFont="1"/>
    <xf numFmtId="0" fontId="54" fillId="4" borderId="0" xfId="12" applyFont="1"/>
    <xf numFmtId="0" fontId="54" fillId="4" borderId="43" xfId="12" applyFont="1" applyBorder="1" applyAlignment="1">
      <alignment horizontal="center"/>
    </xf>
    <xf numFmtId="0" fontId="54" fillId="4" borderId="8" xfId="12" applyFont="1" applyBorder="1" applyAlignment="1">
      <alignment horizontal="center"/>
    </xf>
    <xf numFmtId="0" fontId="49" fillId="4" borderId="8" xfId="12" applyFont="1" applyBorder="1"/>
    <xf numFmtId="8" fontId="54" fillId="4" borderId="44" xfId="12" applyNumberFormat="1" applyFont="1" applyBorder="1"/>
    <xf numFmtId="0" fontId="56" fillId="0" borderId="0" xfId="0" applyFont="1"/>
    <xf numFmtId="0" fontId="55" fillId="0" borderId="14" xfId="0" applyFont="1" applyBorder="1" applyAlignment="1">
      <alignment horizontal="center" vertical="center"/>
    </xf>
    <xf numFmtId="0" fontId="55" fillId="0" borderId="14" xfId="0" applyFont="1" applyBorder="1" applyAlignment="1">
      <alignment vertical="center"/>
    </xf>
    <xf numFmtId="0" fontId="50" fillId="0" borderId="0" xfId="0" applyFont="1"/>
    <xf numFmtId="0" fontId="55" fillId="0" borderId="0" xfId="0" applyFont="1" applyAlignment="1">
      <alignment vertical="center"/>
    </xf>
    <xf numFmtId="0" fontId="42" fillId="0" borderId="0" xfId="0" applyFont="1" applyAlignment="1">
      <alignment horizontal="center" vertical="center"/>
    </xf>
    <xf numFmtId="8" fontId="42" fillId="0" borderId="0" xfId="0" applyNumberFormat="1" applyFont="1" applyAlignment="1">
      <alignment horizontal="center" vertical="center"/>
    </xf>
    <xf numFmtId="8" fontId="55" fillId="0" borderId="0" xfId="0" applyNumberFormat="1" applyFont="1" applyAlignment="1">
      <alignment horizontal="center" vertical="center"/>
    </xf>
    <xf numFmtId="0" fontId="8" fillId="0" borderId="0" xfId="0" applyNumberFormat="1" applyFont="1" applyFill="1" applyBorder="1" applyAlignment="1">
      <alignment horizontal="left" vertical="center" wrapText="1" readingOrder="1"/>
    </xf>
    <xf numFmtId="0" fontId="3" fillId="6" borderId="2" xfId="7" applyFill="1" applyBorder="1" applyAlignment="1">
      <alignment horizontal="center"/>
    </xf>
    <xf numFmtId="0" fontId="3" fillId="6" borderId="3" xfId="7" applyFill="1" applyBorder="1" applyAlignment="1">
      <alignment horizontal="center"/>
    </xf>
    <xf numFmtId="0" fontId="3" fillId="6" borderId="4" xfId="7" applyFill="1" applyBorder="1" applyAlignment="1">
      <alignment horizontal="center"/>
    </xf>
    <xf numFmtId="0" fontId="3" fillId="4" borderId="0" xfId="7" applyAlignment="1">
      <alignment horizontal="left" vertical="top" wrapText="1"/>
    </xf>
    <xf numFmtId="0" fontId="16" fillId="4" borderId="41" xfId="7" applyFont="1" applyBorder="1" applyAlignment="1">
      <alignment horizontal="center"/>
    </xf>
    <xf numFmtId="0" fontId="17" fillId="4" borderId="0" xfId="7" applyFont="1" applyAlignment="1">
      <alignment horizontal="center"/>
    </xf>
    <xf numFmtId="0" fontId="3" fillId="7" borderId="6" xfId="7" applyFill="1" applyBorder="1" applyAlignment="1">
      <alignment horizontal="center"/>
    </xf>
    <xf numFmtId="0" fontId="3" fillId="7" borderId="7" xfId="7" applyFill="1" applyBorder="1" applyAlignment="1">
      <alignment horizontal="center"/>
    </xf>
    <xf numFmtId="0" fontId="3" fillId="9" borderId="7" xfId="7" applyFill="1" applyBorder="1" applyAlignment="1">
      <alignment horizontal="center"/>
    </xf>
    <xf numFmtId="0" fontId="3" fillId="9" borderId="9" xfId="7" applyFill="1" applyBorder="1" applyAlignment="1">
      <alignment horizontal="center"/>
    </xf>
    <xf numFmtId="0" fontId="16" fillId="4" borderId="0" xfId="7" applyFont="1" applyAlignment="1">
      <alignment horizontal="left" wrapText="1"/>
    </xf>
    <xf numFmtId="0" fontId="10" fillId="4" borderId="56" xfId="7" applyFont="1" applyBorder="1" applyAlignment="1">
      <alignment horizontal="center" vertical="center"/>
    </xf>
    <xf numFmtId="0" fontId="10" fillId="4" borderId="58" xfId="7" applyFont="1" applyBorder="1" applyAlignment="1">
      <alignment horizontal="center" vertical="center"/>
    </xf>
    <xf numFmtId="0" fontId="10" fillId="14" borderId="57" xfId="7" applyFont="1" applyFill="1" applyBorder="1" applyAlignment="1">
      <alignment horizontal="center" vertical="center"/>
    </xf>
    <xf numFmtId="0" fontId="10" fillId="14" borderId="7" xfId="7" applyFont="1" applyFill="1" applyBorder="1" applyAlignment="1">
      <alignment horizontal="center" vertical="center"/>
    </xf>
    <xf numFmtId="0" fontId="10" fillId="15" borderId="7" xfId="7" applyFont="1" applyFill="1" applyBorder="1" applyAlignment="1">
      <alignment horizontal="center" vertical="center"/>
    </xf>
    <xf numFmtId="0" fontId="10" fillId="15" borderId="9" xfId="7" applyFont="1" applyFill="1" applyBorder="1" applyAlignment="1">
      <alignment horizontal="center" vertical="center"/>
    </xf>
    <xf numFmtId="0" fontId="43" fillId="6" borderId="2" xfId="7" applyFont="1" applyFill="1" applyBorder="1" applyAlignment="1">
      <alignment horizontal="center"/>
    </xf>
    <xf numFmtId="0" fontId="43" fillId="6" borderId="3" xfId="7" applyFont="1" applyFill="1" applyBorder="1" applyAlignment="1">
      <alignment horizontal="center"/>
    </xf>
    <xf numFmtId="0" fontId="43" fillId="6" borderId="4" xfId="7" applyFont="1" applyFill="1" applyBorder="1" applyAlignment="1">
      <alignment horizontal="center"/>
    </xf>
    <xf numFmtId="0" fontId="4" fillId="6" borderId="2" xfId="3" applyFill="1" applyBorder="1" applyAlignment="1">
      <alignment horizontal="center"/>
    </xf>
    <xf numFmtId="0" fontId="4" fillId="6" borderId="3" xfId="3" applyFill="1" applyBorder="1" applyAlignment="1">
      <alignment horizontal="center"/>
    </xf>
    <xf numFmtId="0" fontId="17" fillId="4" borderId="0" xfId="3" applyFont="1" applyAlignment="1">
      <alignment horizontal="center"/>
    </xf>
    <xf numFmtId="0" fontId="4" fillId="7" borderId="6" xfId="3" applyFill="1" applyBorder="1" applyAlignment="1">
      <alignment horizontal="center"/>
    </xf>
    <xf numFmtId="0" fontId="4" fillId="7" borderId="7" xfId="3" applyFill="1" applyBorder="1" applyAlignment="1">
      <alignment horizontal="center"/>
    </xf>
    <xf numFmtId="0" fontId="4" fillId="9" borderId="7" xfId="3" applyFill="1" applyBorder="1" applyAlignment="1">
      <alignment horizontal="center"/>
    </xf>
    <xf numFmtId="0" fontId="4" fillId="9" borderId="9" xfId="3" applyFill="1" applyBorder="1" applyAlignment="1">
      <alignment horizontal="center"/>
    </xf>
    <xf numFmtId="0" fontId="16" fillId="4" borderId="0" xfId="3" applyFont="1" applyAlignment="1">
      <alignment horizontal="left" wrapText="1"/>
    </xf>
    <xf numFmtId="0" fontId="4" fillId="6" borderId="4" xfId="3" applyFill="1" applyBorder="1" applyAlignment="1">
      <alignment horizontal="center"/>
    </xf>
    <xf numFmtId="0" fontId="4" fillId="4" borderId="0" xfId="3" applyAlignment="1">
      <alignment horizontal="left" vertical="top" wrapText="1"/>
    </xf>
    <xf numFmtId="0" fontId="16" fillId="4" borderId="41" xfId="3" applyFont="1" applyBorder="1" applyAlignment="1">
      <alignment horizontal="center"/>
    </xf>
    <xf numFmtId="0" fontId="2" fillId="6" borderId="2" xfId="11" applyFill="1" applyBorder="1" applyAlignment="1">
      <alignment horizontal="center"/>
    </xf>
    <xf numFmtId="0" fontId="2" fillId="6" borderId="3" xfId="11" applyFill="1" applyBorder="1" applyAlignment="1">
      <alignment horizontal="center"/>
    </xf>
    <xf numFmtId="0" fontId="17" fillId="4" borderId="0" xfId="11" applyFont="1" applyAlignment="1">
      <alignment horizontal="center"/>
    </xf>
    <xf numFmtId="0" fontId="2" fillId="7" borderId="6" xfId="11" applyFill="1" applyBorder="1" applyAlignment="1">
      <alignment horizontal="center"/>
    </xf>
    <xf numFmtId="0" fontId="2" fillId="7" borderId="7" xfId="11" applyFill="1" applyBorder="1" applyAlignment="1">
      <alignment horizontal="center"/>
    </xf>
    <xf numFmtId="0" fontId="2" fillId="9" borderId="7" xfId="11" applyFill="1" applyBorder="1" applyAlignment="1">
      <alignment horizontal="center"/>
    </xf>
    <xf numFmtId="0" fontId="2" fillId="9" borderId="9" xfId="11" applyFill="1" applyBorder="1" applyAlignment="1">
      <alignment horizontal="center"/>
    </xf>
    <xf numFmtId="0" fontId="16" fillId="4" borderId="0" xfId="11" applyFont="1" applyAlignment="1">
      <alignment horizontal="left" wrapText="1"/>
    </xf>
    <xf numFmtId="0" fontId="2" fillId="6" borderId="4" xfId="11" applyFill="1" applyBorder="1" applyAlignment="1">
      <alignment horizontal="center"/>
    </xf>
    <xf numFmtId="0" fontId="2" fillId="4" borderId="0" xfId="11" applyAlignment="1">
      <alignment horizontal="left" vertical="top" wrapText="1"/>
    </xf>
    <xf numFmtId="0" fontId="16" fillId="4" borderId="41" xfId="11" applyFont="1" applyBorder="1" applyAlignment="1">
      <alignment horizontal="center"/>
    </xf>
    <xf numFmtId="0" fontId="44" fillId="6" borderId="2" xfId="7" applyFont="1" applyFill="1" applyBorder="1" applyAlignment="1">
      <alignment horizontal="center"/>
    </xf>
    <xf numFmtId="0" fontId="44" fillId="6" borderId="3" xfId="7" applyFont="1" applyFill="1" applyBorder="1" applyAlignment="1">
      <alignment horizontal="center"/>
    </xf>
    <xf numFmtId="0" fontId="44" fillId="6" borderId="4" xfId="7" applyFont="1" applyFill="1" applyBorder="1" applyAlignment="1">
      <alignment horizontal="center"/>
    </xf>
    <xf numFmtId="0" fontId="32" fillId="6" borderId="2" xfId="7" applyFont="1" applyFill="1" applyBorder="1" applyAlignment="1">
      <alignment horizontal="center"/>
    </xf>
    <xf numFmtId="0" fontId="32" fillId="6" borderId="3" xfId="7" applyFont="1" applyFill="1" applyBorder="1" applyAlignment="1">
      <alignment horizontal="center"/>
    </xf>
    <xf numFmtId="0" fontId="32" fillId="6" borderId="4" xfId="7" applyFont="1" applyFill="1" applyBorder="1" applyAlignment="1">
      <alignment horizontal="center"/>
    </xf>
    <xf numFmtId="0" fontId="10" fillId="0" borderId="0" xfId="0" applyFont="1" applyAlignment="1">
      <alignment horizontal="center"/>
    </xf>
    <xf numFmtId="0" fontId="0" fillId="0" borderId="0" xfId="0" applyAlignment="1">
      <alignment horizontal="center"/>
    </xf>
    <xf numFmtId="0" fontId="25" fillId="6" borderId="2" xfId="3" applyFont="1" applyFill="1" applyBorder="1" applyAlignment="1">
      <alignment horizontal="center"/>
    </xf>
    <xf numFmtId="0" fontId="4" fillId="6" borderId="2" xfId="3" applyFill="1" applyBorder="1" applyAlignment="1">
      <alignment horizontal="center" wrapText="1"/>
    </xf>
    <xf numFmtId="0" fontId="4" fillId="6" borderId="3" xfId="3" applyFill="1" applyBorder="1" applyAlignment="1">
      <alignment horizontal="center" wrapText="1"/>
    </xf>
    <xf numFmtId="0" fontId="4" fillId="6" borderId="4" xfId="3" applyFill="1" applyBorder="1" applyAlignment="1">
      <alignment horizontal="center" wrapText="1"/>
    </xf>
    <xf numFmtId="0" fontId="1" fillId="6" borderId="2" xfId="12" applyFill="1" applyBorder="1" applyAlignment="1">
      <alignment horizontal="center"/>
    </xf>
    <xf numFmtId="0" fontId="1" fillId="6" borderId="3" xfId="12" applyFill="1" applyBorder="1" applyAlignment="1">
      <alignment horizontal="center"/>
    </xf>
    <xf numFmtId="0" fontId="17" fillId="4" borderId="0" xfId="12" applyFont="1" applyAlignment="1">
      <alignment horizontal="center"/>
    </xf>
    <xf numFmtId="0" fontId="1" fillId="7" borderId="6" xfId="12" applyFill="1" applyBorder="1" applyAlignment="1">
      <alignment horizontal="center"/>
    </xf>
    <xf numFmtId="0" fontId="1" fillId="7" borderId="7" xfId="12" applyFill="1" applyBorder="1" applyAlignment="1">
      <alignment horizontal="center"/>
    </xf>
    <xf numFmtId="0" fontId="1" fillId="9" borderId="7" xfId="12" applyFill="1" applyBorder="1" applyAlignment="1">
      <alignment horizontal="center"/>
    </xf>
    <xf numFmtId="0" fontId="1" fillId="9" borderId="9" xfId="12" applyFill="1" applyBorder="1" applyAlignment="1">
      <alignment horizontal="center"/>
    </xf>
    <xf numFmtId="0" fontId="16" fillId="4" borderId="0" xfId="12" applyFont="1" applyAlignment="1">
      <alignment horizontal="left" wrapText="1"/>
    </xf>
    <xf numFmtId="0" fontId="1" fillId="6" borderId="4" xfId="12" applyFill="1" applyBorder="1" applyAlignment="1">
      <alignment horizontal="center"/>
    </xf>
    <xf numFmtId="0" fontId="1" fillId="4" borderId="0" xfId="12" applyAlignment="1">
      <alignment horizontal="left" vertical="top" wrapText="1"/>
    </xf>
    <xf numFmtId="0" fontId="16" fillId="4" borderId="41" xfId="12" applyFont="1" applyBorder="1" applyAlignment="1">
      <alignment horizontal="center"/>
    </xf>
    <xf numFmtId="0" fontId="25" fillId="6" borderId="3" xfId="3" applyFont="1" applyFill="1" applyBorder="1" applyAlignment="1">
      <alignment horizontal="center"/>
    </xf>
    <xf numFmtId="0" fontId="25" fillId="6" borderId="4" xfId="3" applyFont="1" applyFill="1" applyBorder="1" applyAlignment="1">
      <alignment horizontal="center"/>
    </xf>
    <xf numFmtId="0" fontId="12" fillId="6" borderId="2" xfId="4" applyFill="1" applyBorder="1" applyAlignment="1">
      <alignment horizontal="center"/>
    </xf>
    <xf numFmtId="0" fontId="10" fillId="6" borderId="2" xfId="7" applyFont="1" applyFill="1" applyBorder="1" applyAlignment="1">
      <alignment horizontal="center"/>
    </xf>
    <xf numFmtId="0" fontId="10" fillId="6" borderId="3" xfId="7" applyFont="1" applyFill="1" applyBorder="1" applyAlignment="1">
      <alignment horizontal="center"/>
    </xf>
    <xf numFmtId="0" fontId="0" fillId="12" borderId="2" xfId="10" applyFont="1" applyBorder="1" applyAlignment="1">
      <alignment horizontal="center"/>
    </xf>
    <xf numFmtId="0" fontId="45" fillId="12" borderId="3" xfId="10" applyBorder="1" applyAlignment="1">
      <alignment horizontal="center"/>
    </xf>
    <xf numFmtId="0" fontId="45" fillId="12" borderId="4" xfId="10" applyBorder="1" applyAlignment="1">
      <alignment horizontal="center"/>
    </xf>
    <xf numFmtId="0" fontId="31" fillId="6" borderId="2" xfId="7" applyFont="1" applyFill="1" applyBorder="1" applyAlignment="1">
      <alignment horizontal="center"/>
    </xf>
    <xf numFmtId="0" fontId="31" fillId="6" borderId="3" xfId="7" applyFont="1" applyFill="1" applyBorder="1" applyAlignment="1">
      <alignment horizontal="center"/>
    </xf>
    <xf numFmtId="0" fontId="31" fillId="6" borderId="4" xfId="7" applyFont="1" applyFill="1" applyBorder="1" applyAlignment="1">
      <alignment horizontal="center"/>
    </xf>
    <xf numFmtId="0" fontId="10" fillId="6" borderId="2" xfId="12" applyFont="1" applyFill="1" applyBorder="1" applyAlignment="1">
      <alignment horizontal="center"/>
    </xf>
    <xf numFmtId="0" fontId="10" fillId="6" borderId="3" xfId="12" applyFont="1" applyFill="1" applyBorder="1" applyAlignment="1">
      <alignment horizontal="center"/>
    </xf>
    <xf numFmtId="0" fontId="30" fillId="6" borderId="2" xfId="7" applyFont="1" applyFill="1" applyBorder="1" applyAlignment="1">
      <alignment horizontal="center"/>
    </xf>
    <xf numFmtId="0" fontId="30" fillId="6" borderId="3" xfId="7" applyFont="1" applyFill="1" applyBorder="1" applyAlignment="1">
      <alignment horizontal="center"/>
    </xf>
    <xf numFmtId="0" fontId="30" fillId="6" borderId="4" xfId="7" applyFont="1" applyFill="1" applyBorder="1" applyAlignment="1">
      <alignment horizontal="center"/>
    </xf>
    <xf numFmtId="0" fontId="3" fillId="6" borderId="2" xfId="7" applyFill="1" applyBorder="1" applyAlignment="1">
      <alignment horizontal="center" wrapText="1"/>
    </xf>
    <xf numFmtId="0" fontId="10" fillId="6" borderId="2" xfId="3" applyFont="1" applyFill="1" applyBorder="1" applyAlignment="1">
      <alignment horizontal="center"/>
    </xf>
    <xf numFmtId="0" fontId="10" fillId="6" borderId="3" xfId="3" applyFont="1" applyFill="1" applyBorder="1" applyAlignment="1">
      <alignment horizontal="center"/>
    </xf>
    <xf numFmtId="0" fontId="16" fillId="4" borderId="42" xfId="3" applyFont="1" applyBorder="1" applyAlignment="1">
      <alignment horizontal="left"/>
    </xf>
    <xf numFmtId="0" fontId="16" fillId="4" borderId="0" xfId="3" applyFont="1" applyAlignment="1">
      <alignment horizontal="left"/>
    </xf>
    <xf numFmtId="0" fontId="12" fillId="4" borderId="0" xfId="4" applyAlignment="1">
      <alignment horizontal="left"/>
    </xf>
    <xf numFmtId="0" fontId="20" fillId="6" borderId="2" xfId="3" applyFont="1" applyFill="1" applyBorder="1" applyAlignment="1">
      <alignment horizontal="center"/>
    </xf>
    <xf numFmtId="0" fontId="20" fillId="6" borderId="3" xfId="3" applyFont="1" applyFill="1" applyBorder="1" applyAlignment="1">
      <alignment horizontal="center"/>
    </xf>
    <xf numFmtId="0" fontId="20" fillId="6" borderId="4" xfId="3" applyFont="1" applyFill="1" applyBorder="1" applyAlignment="1">
      <alignment horizontal="center"/>
    </xf>
    <xf numFmtId="0" fontId="31" fillId="6" borderId="2" xfId="11" applyFont="1" applyFill="1" applyBorder="1" applyAlignment="1">
      <alignment horizontal="center"/>
    </xf>
    <xf numFmtId="0" fontId="31" fillId="6" borderId="3" xfId="11" applyFont="1" applyFill="1" applyBorder="1" applyAlignment="1">
      <alignment horizontal="center"/>
    </xf>
    <xf numFmtId="0" fontId="31" fillId="6" borderId="4" xfId="11" applyFont="1" applyFill="1" applyBorder="1" applyAlignment="1">
      <alignment horizontal="center"/>
    </xf>
    <xf numFmtId="0" fontId="38" fillId="6" borderId="2" xfId="7" applyFont="1" applyFill="1" applyBorder="1" applyAlignment="1">
      <alignment horizontal="center"/>
    </xf>
    <xf numFmtId="0" fontId="38" fillId="6" borderId="3" xfId="7" applyFont="1" applyFill="1" applyBorder="1" applyAlignment="1">
      <alignment horizontal="center"/>
    </xf>
    <xf numFmtId="0" fontId="38" fillId="6" borderId="4" xfId="7" applyFont="1" applyFill="1" applyBorder="1" applyAlignment="1">
      <alignment horizontal="center"/>
    </xf>
    <xf numFmtId="0" fontId="26" fillId="6" borderId="2" xfId="7" applyFont="1" applyFill="1" applyBorder="1" applyAlignment="1">
      <alignment horizontal="center"/>
    </xf>
    <xf numFmtId="0" fontId="26" fillId="6" borderId="3" xfId="7" applyFont="1" applyFill="1" applyBorder="1" applyAlignment="1">
      <alignment horizontal="center"/>
    </xf>
    <xf numFmtId="0" fontId="26" fillId="6" borderId="4" xfId="7" applyFont="1" applyFill="1" applyBorder="1" applyAlignment="1">
      <alignment horizontal="center"/>
    </xf>
  </cellXfs>
  <cellStyles count="14">
    <cellStyle name="Comma" xfId="1" builtinId="3"/>
    <cellStyle name="Comma 2" xfId="5" xr:uid="{01C06127-6CE1-48CA-9C31-B863C8CA774E}"/>
    <cellStyle name="Comma 3" xfId="9" xr:uid="{BDE7EF23-B56C-4740-8470-306137AB1C4C}"/>
    <cellStyle name="Currency" xfId="2" builtinId="4"/>
    <cellStyle name="Currency 2" xfId="6" xr:uid="{E3BE4A97-3218-4314-962C-6BE30330EBC5}"/>
    <cellStyle name="Currency 3" xfId="8" xr:uid="{5C2BF64F-7C1D-4D7D-829E-F99200AE0818}"/>
    <cellStyle name="Currency 4" xfId="13" xr:uid="{913ACA9B-B376-4CD5-A627-1853F6D4E1D5}"/>
    <cellStyle name="Hyperlink 2" xfId="4" xr:uid="{A3E626A9-D3FF-4A3F-A944-6A5E1FEA85E8}"/>
    <cellStyle name="Neutral 2" xfId="10" xr:uid="{C34B76CB-ABB9-4234-BFF4-E24FFD3DEC29}"/>
    <cellStyle name="Normal" xfId="0" builtinId="0"/>
    <cellStyle name="Normal 2" xfId="3" xr:uid="{D135F95E-3685-4498-8B60-336A0F668D00}"/>
    <cellStyle name="Normal 3" xfId="7" xr:uid="{4F115147-CB63-4191-8EF0-2A85D7B8DD08}"/>
    <cellStyle name="Normal 4" xfId="11" xr:uid="{3A5925F0-5EAA-4F93-BCA6-5B07FE86C900}"/>
    <cellStyle name="Normal 5" xfId="12" xr:uid="{CF04D6C1-2ADD-423A-994C-7834BE4B4045}"/>
  </cellStyles>
  <dxfs count="9">
    <dxf>
      <font>
        <strike val="0"/>
        <outline val="0"/>
        <shadow val="0"/>
        <vertAlign val="baseline"/>
        <sz val="9"/>
        <name val="Calibri"/>
        <scheme val="minor"/>
      </font>
    </dxf>
    <dxf>
      <font>
        <strike val="0"/>
        <outline val="0"/>
        <shadow val="0"/>
        <vertAlign val="baseline"/>
        <sz val="9"/>
        <name val="Calibri"/>
        <scheme val="minor"/>
      </font>
    </dxf>
    <dxf>
      <font>
        <strike val="0"/>
        <outline val="0"/>
        <shadow val="0"/>
        <vertAlign val="baseline"/>
        <sz val="9"/>
        <name val="Calibri"/>
        <scheme val="minor"/>
      </font>
    </dxf>
    <dxf>
      <font>
        <strike val="0"/>
        <outline val="0"/>
        <shadow val="0"/>
        <vertAlign val="baseline"/>
        <sz val="9"/>
        <name val="Calibri"/>
        <scheme val="minor"/>
      </font>
    </dxf>
    <dxf>
      <font>
        <strike val="0"/>
        <outline val="0"/>
        <shadow val="0"/>
        <vertAlign val="baseline"/>
        <sz val="9"/>
        <name val="Calibri"/>
        <scheme val="minor"/>
      </font>
    </dxf>
    <dxf>
      <font>
        <strike val="0"/>
        <outline val="0"/>
        <shadow val="0"/>
        <vertAlign val="baseline"/>
        <sz val="9"/>
        <name val="Calibri"/>
        <scheme val="minor"/>
      </font>
    </dxf>
    <dxf>
      <border outline="0">
        <bottom style="medium">
          <color indexed="64"/>
        </bottom>
      </border>
    </dxf>
    <dxf>
      <font>
        <strike val="0"/>
        <outline val="0"/>
        <shadow val="0"/>
        <vertAlign val="baseline"/>
        <sz val="9"/>
        <name val="Calibri"/>
        <scheme val="minor"/>
      </font>
    </dxf>
    <dxf>
      <font>
        <strike val="0"/>
        <outline val="0"/>
        <shadow val="0"/>
        <vertAlign val="baseline"/>
        <sz val="9"/>
        <name val="Calibri"/>
        <scheme val="minor"/>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4682B4"/>
      <rgbColor rgb="00FFFFFF"/>
      <rgbColor rgb="00F5F5F5"/>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3.png"/><Relationship Id="rId1" Type="http://schemas.openxmlformats.org/officeDocument/2006/relationships/customXml" Target="../ink/ink1.xml"/><Relationship Id="rId4"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434341</xdr:colOff>
      <xdr:row>30</xdr:row>
      <xdr:rowOff>5415</xdr:rowOff>
    </xdr:to>
    <xdr:pic>
      <xdr:nvPicPr>
        <xdr:cNvPr id="2" name="Picture 1">
          <a:extLst>
            <a:ext uri="{FF2B5EF4-FFF2-40B4-BE49-F238E27FC236}">
              <a16:creationId xmlns:a16="http://schemas.microsoft.com/office/drawing/2014/main" id="{31FDAAB4-29C6-436E-896B-4359484B4C9F}"/>
            </a:ext>
          </a:extLst>
        </xdr:cNvPr>
        <xdr:cNvPicPr>
          <a:picLocks noChangeAspect="1"/>
        </xdr:cNvPicPr>
      </xdr:nvPicPr>
      <xdr:blipFill>
        <a:blip xmlns:r="http://schemas.openxmlformats.org/officeDocument/2006/relationships" r:embed="rId1"/>
        <a:stretch>
          <a:fillRect/>
        </a:stretch>
      </xdr:blipFill>
      <xdr:spPr>
        <a:xfrm>
          <a:off x="1" y="0"/>
          <a:ext cx="8359140" cy="54918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401261</xdr:colOff>
      <xdr:row>19</xdr:row>
      <xdr:rowOff>22860</xdr:rowOff>
    </xdr:to>
    <xdr:pic>
      <xdr:nvPicPr>
        <xdr:cNvPr id="2" name="Picture 1">
          <a:extLst>
            <a:ext uri="{FF2B5EF4-FFF2-40B4-BE49-F238E27FC236}">
              <a16:creationId xmlns:a16="http://schemas.microsoft.com/office/drawing/2014/main" id="{C35D2273-85BF-4919-916A-527F14FC9B5E}"/>
            </a:ext>
          </a:extLst>
        </xdr:cNvPr>
        <xdr:cNvPicPr>
          <a:picLocks noChangeAspect="1"/>
        </xdr:cNvPicPr>
      </xdr:nvPicPr>
      <xdr:blipFill>
        <a:blip xmlns:r="http://schemas.openxmlformats.org/officeDocument/2006/relationships" r:embed="rId1"/>
        <a:stretch>
          <a:fillRect/>
        </a:stretch>
      </xdr:blipFill>
      <xdr:spPr>
        <a:xfrm>
          <a:off x="0" y="0"/>
          <a:ext cx="5887661" cy="3497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509201</xdr:colOff>
      <xdr:row>23</xdr:row>
      <xdr:rowOff>121920</xdr:rowOff>
    </xdr:to>
    <xdr:pic>
      <xdr:nvPicPr>
        <xdr:cNvPr id="2" name="Picture 1">
          <a:extLst>
            <a:ext uri="{FF2B5EF4-FFF2-40B4-BE49-F238E27FC236}">
              <a16:creationId xmlns:a16="http://schemas.microsoft.com/office/drawing/2014/main" id="{EBA4ADDE-211F-4375-9447-D7BD90B7334C}"/>
            </a:ext>
          </a:extLst>
        </xdr:cNvPr>
        <xdr:cNvPicPr>
          <a:picLocks noChangeAspect="1"/>
        </xdr:cNvPicPr>
      </xdr:nvPicPr>
      <xdr:blipFill>
        <a:blip xmlns:r="http://schemas.openxmlformats.org/officeDocument/2006/relationships" r:embed="rId1"/>
        <a:stretch>
          <a:fillRect/>
        </a:stretch>
      </xdr:blipFill>
      <xdr:spPr>
        <a:xfrm>
          <a:off x="1" y="0"/>
          <a:ext cx="7824400" cy="43281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349612</xdr:colOff>
      <xdr:row>37</xdr:row>
      <xdr:rowOff>135517</xdr:rowOff>
    </xdr:from>
    <xdr:to>
      <xdr:col>3</xdr:col>
      <xdr:colOff>673752</xdr:colOff>
      <xdr:row>38</xdr:row>
      <xdr:rowOff>182888</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3B4F38EA-4FB0-4425-A8E2-E5BB110F7A3B}"/>
                </a:ext>
              </a:extLst>
            </xdr14:cNvPr>
            <xdr14:cNvContentPartPr/>
          </xdr14:nvContentPartPr>
          <xdr14:nvPr macro=""/>
          <xdr14:xfrm>
            <a:off x="3535560" y="8390517"/>
            <a:ext cx="2360520" cy="244440"/>
          </xdr14:xfrm>
        </xdr:contentPart>
      </mc:Choice>
      <mc:Fallback xmlns="">
        <xdr:pic>
          <xdr:nvPicPr>
            <xdr:cNvPr id="11" name="Ink 10">
              <a:extLst>
                <a:ext uri="{FF2B5EF4-FFF2-40B4-BE49-F238E27FC236}">
                  <a16:creationId xmlns:a16="http://schemas.microsoft.com/office/drawing/2014/main" id="{B1FF6BD4-A638-4BB5-8ED8-366F3E980707}"/>
                </a:ext>
              </a:extLst>
            </xdr:cNvPr>
            <xdr:cNvPicPr/>
          </xdr:nvPicPr>
          <xdr:blipFill>
            <a:blip xmlns:r="http://schemas.openxmlformats.org/officeDocument/2006/relationships" r:embed="rId2"/>
            <a:stretch>
              <a:fillRect/>
            </a:stretch>
          </xdr:blipFill>
          <xdr:spPr>
            <a:xfrm>
              <a:off x="3526560" y="8381517"/>
              <a:ext cx="2378160" cy="262080"/>
            </a:xfrm>
            <a:prstGeom prst="rect">
              <a:avLst/>
            </a:prstGeom>
          </xdr:spPr>
        </xdr:pic>
      </mc:Fallback>
    </mc:AlternateContent>
    <xdr:clientData/>
  </xdr:twoCellAnchor>
  <xdr:twoCellAnchor editAs="oneCell">
    <xdr:from>
      <xdr:col>1</xdr:col>
      <xdr:colOff>787732</xdr:colOff>
      <xdr:row>38</xdr:row>
      <xdr:rowOff>43568</xdr:rowOff>
    </xdr:from>
    <xdr:to>
      <xdr:col>1</xdr:col>
      <xdr:colOff>799252</xdr:colOff>
      <xdr:row>39</xdr:row>
      <xdr:rowOff>9939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E87B2854-249A-411B-98B8-95FAB32EDFE9}"/>
                </a:ext>
              </a:extLst>
            </xdr14:cNvPr>
            <xdr14:cNvContentPartPr/>
          </xdr14:nvContentPartPr>
          <xdr14:nvPr macro=""/>
          <xdr14:xfrm>
            <a:off x="3973680" y="8495637"/>
            <a:ext cx="11520" cy="163440"/>
          </xdr14:xfrm>
        </xdr:contentPart>
      </mc:Choice>
      <mc:Fallback xmlns="">
        <xdr:pic>
          <xdr:nvPicPr>
            <xdr:cNvPr id="12" name="Ink 11">
              <a:extLst>
                <a:ext uri="{FF2B5EF4-FFF2-40B4-BE49-F238E27FC236}">
                  <a16:creationId xmlns:a16="http://schemas.microsoft.com/office/drawing/2014/main" id="{CFE4FB3F-F9AB-4340-AD55-222F35AC8293}"/>
                </a:ext>
              </a:extLst>
            </xdr:cNvPr>
            <xdr:cNvPicPr/>
          </xdr:nvPicPr>
          <xdr:blipFill>
            <a:blip xmlns:r="http://schemas.openxmlformats.org/officeDocument/2006/relationships" r:embed="rId4"/>
            <a:stretch>
              <a:fillRect/>
            </a:stretch>
          </xdr:blipFill>
          <xdr:spPr>
            <a:xfrm>
              <a:off x="3965040" y="8486637"/>
              <a:ext cx="29160" cy="181080"/>
            </a:xfrm>
            <a:prstGeom prst="rect">
              <a:avLst/>
            </a:prstGeom>
          </xdr:spPr>
        </xdr:pic>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252100</xdr:colOff>
      <xdr:row>25</xdr:row>
      <xdr:rowOff>144781</xdr:rowOff>
    </xdr:to>
    <xdr:pic>
      <xdr:nvPicPr>
        <xdr:cNvPr id="2" name="Picture 1">
          <a:extLst>
            <a:ext uri="{FF2B5EF4-FFF2-40B4-BE49-F238E27FC236}">
              <a16:creationId xmlns:a16="http://schemas.microsoft.com/office/drawing/2014/main" id="{93C76E97-6EBE-4B52-A9D9-8D3FE0707372}"/>
            </a:ext>
          </a:extLst>
        </xdr:cNvPr>
        <xdr:cNvPicPr>
          <a:picLocks noChangeAspect="1"/>
        </xdr:cNvPicPr>
      </xdr:nvPicPr>
      <xdr:blipFill>
        <a:blip xmlns:r="http://schemas.openxmlformats.org/officeDocument/2006/relationships" r:embed="rId1"/>
        <a:stretch>
          <a:fillRect/>
        </a:stretch>
      </xdr:blipFill>
      <xdr:spPr>
        <a:xfrm>
          <a:off x="0" y="1"/>
          <a:ext cx="7567300" cy="47167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161365</xdr:colOff>
      <xdr:row>33</xdr:row>
      <xdr:rowOff>135785</xdr:rowOff>
    </xdr:to>
    <xdr:pic>
      <xdr:nvPicPr>
        <xdr:cNvPr id="3" name="Picture 2">
          <a:extLst>
            <a:ext uri="{FF2B5EF4-FFF2-40B4-BE49-F238E27FC236}">
              <a16:creationId xmlns:a16="http://schemas.microsoft.com/office/drawing/2014/main" id="{9623C2F3-2425-498F-8C64-A60A1E614305}"/>
            </a:ext>
          </a:extLst>
        </xdr:cNvPr>
        <xdr:cNvPicPr>
          <a:picLocks noChangeAspect="1"/>
        </xdr:cNvPicPr>
      </xdr:nvPicPr>
      <xdr:blipFill>
        <a:blip xmlns:r="http://schemas.openxmlformats.org/officeDocument/2006/relationships" r:embed="rId1"/>
        <a:stretch>
          <a:fillRect/>
        </a:stretch>
      </xdr:blipFill>
      <xdr:spPr>
        <a:xfrm>
          <a:off x="0" y="0"/>
          <a:ext cx="7476565" cy="605249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689742</xdr:colOff>
      <xdr:row>38</xdr:row>
      <xdr:rowOff>65690</xdr:rowOff>
    </xdr:from>
    <xdr:to>
      <xdr:col>3</xdr:col>
      <xdr:colOff>351867</xdr:colOff>
      <xdr:row>39</xdr:row>
      <xdr:rowOff>904</xdr:rowOff>
    </xdr:to>
    <xdr:pic>
      <xdr:nvPicPr>
        <xdr:cNvPr id="2" name="Picture 1">
          <a:extLst>
            <a:ext uri="{FF2B5EF4-FFF2-40B4-BE49-F238E27FC236}">
              <a16:creationId xmlns:a16="http://schemas.microsoft.com/office/drawing/2014/main" id="{D1DD3B44-7F54-4694-9404-647F69FC05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0982" y="8394350"/>
          <a:ext cx="1765245" cy="47623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547247</xdr:colOff>
      <xdr:row>24</xdr:row>
      <xdr:rowOff>160019</xdr:rowOff>
    </xdr:to>
    <xdr:pic>
      <xdr:nvPicPr>
        <xdr:cNvPr id="2" name="Picture 1">
          <a:extLst>
            <a:ext uri="{FF2B5EF4-FFF2-40B4-BE49-F238E27FC236}">
              <a16:creationId xmlns:a16="http://schemas.microsoft.com/office/drawing/2014/main" id="{BE6E4EF9-37F2-4692-A783-8369A79E7884}"/>
            </a:ext>
          </a:extLst>
        </xdr:cNvPr>
        <xdr:cNvPicPr>
          <a:picLocks noChangeAspect="1"/>
        </xdr:cNvPicPr>
      </xdr:nvPicPr>
      <xdr:blipFill>
        <a:blip xmlns:r="http://schemas.openxmlformats.org/officeDocument/2006/relationships" r:embed="rId1"/>
        <a:stretch>
          <a:fillRect/>
        </a:stretch>
      </xdr:blipFill>
      <xdr:spPr>
        <a:xfrm>
          <a:off x="1" y="0"/>
          <a:ext cx="7862446" cy="454913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129540</xdr:colOff>
      <xdr:row>16</xdr:row>
      <xdr:rowOff>124244</xdr:rowOff>
    </xdr:to>
    <xdr:pic>
      <xdr:nvPicPr>
        <xdr:cNvPr id="2" name="Picture 1">
          <a:extLst>
            <a:ext uri="{FF2B5EF4-FFF2-40B4-BE49-F238E27FC236}">
              <a16:creationId xmlns:a16="http://schemas.microsoft.com/office/drawing/2014/main" id="{4969A4BA-27C2-46CD-BCC8-00DF0A9094DA}"/>
            </a:ext>
          </a:extLst>
        </xdr:cNvPr>
        <xdr:cNvPicPr>
          <a:picLocks noChangeAspect="1"/>
        </xdr:cNvPicPr>
      </xdr:nvPicPr>
      <xdr:blipFill>
        <a:blip xmlns:r="http://schemas.openxmlformats.org/officeDocument/2006/relationships" r:embed="rId1"/>
        <a:stretch>
          <a:fillRect/>
        </a:stretch>
      </xdr:blipFill>
      <xdr:spPr>
        <a:xfrm>
          <a:off x="0" y="0"/>
          <a:ext cx="5615940" cy="3050324"/>
        </a:xfrm>
        <a:prstGeom prst="rect">
          <a:avLst/>
        </a:prstGeom>
      </xdr:spPr>
    </xdr:pic>
    <xdr:clientData/>
  </xdr:twoCellAnchor>
  <xdr:twoCellAnchor editAs="oneCell">
    <xdr:from>
      <xdr:col>0</xdr:col>
      <xdr:colOff>0</xdr:colOff>
      <xdr:row>17</xdr:row>
      <xdr:rowOff>121921</xdr:rowOff>
    </xdr:from>
    <xdr:to>
      <xdr:col>12</xdr:col>
      <xdr:colOff>457200</xdr:colOff>
      <xdr:row>31</xdr:row>
      <xdr:rowOff>90513</xdr:rowOff>
    </xdr:to>
    <xdr:pic>
      <xdr:nvPicPr>
        <xdr:cNvPr id="3" name="Picture 2">
          <a:extLst>
            <a:ext uri="{FF2B5EF4-FFF2-40B4-BE49-F238E27FC236}">
              <a16:creationId xmlns:a16="http://schemas.microsoft.com/office/drawing/2014/main" id="{270C248E-865E-4DD3-BD47-BBCF42C6588C}"/>
            </a:ext>
          </a:extLst>
        </xdr:cNvPr>
        <xdr:cNvPicPr>
          <a:picLocks noChangeAspect="1"/>
        </xdr:cNvPicPr>
      </xdr:nvPicPr>
      <xdr:blipFill>
        <a:blip xmlns:r="http://schemas.openxmlformats.org/officeDocument/2006/relationships" r:embed="rId2"/>
        <a:stretch>
          <a:fillRect/>
        </a:stretch>
      </xdr:blipFill>
      <xdr:spPr>
        <a:xfrm>
          <a:off x="0" y="3230881"/>
          <a:ext cx="7772400" cy="252891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930603</xdr:colOff>
      <xdr:row>38</xdr:row>
      <xdr:rowOff>131380</xdr:rowOff>
    </xdr:from>
    <xdr:to>
      <xdr:col>3</xdr:col>
      <xdr:colOff>48346</xdr:colOff>
      <xdr:row>40</xdr:row>
      <xdr:rowOff>120431</xdr:rowOff>
    </xdr:to>
    <xdr:pic>
      <xdr:nvPicPr>
        <xdr:cNvPr id="2" name="Picture 1">
          <a:extLst>
            <a:ext uri="{FF2B5EF4-FFF2-40B4-BE49-F238E27FC236}">
              <a16:creationId xmlns:a16="http://schemas.microsoft.com/office/drawing/2014/main" id="{206351FF-E292-408C-8648-585410B82F1A}"/>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91398" l="358" r="94982">
                      <a14:foregroundMark x1="27093" y1="32793" x2="27093" y2="32793"/>
                      <a14:foregroundMark x1="76077" y1="56036" x2="76077" y2="56036"/>
                      <a14:foregroundMark x1="9450" y1="31712" x2="9450" y2="31712"/>
                      <a14:foregroundMark x1="45514" y1="45045" x2="45514" y2="45045"/>
                      <a14:foregroundMark x1="59689" y1="66847" x2="59689" y2="66847"/>
                      <a14:foregroundMark x1="67404" y1="57838" x2="67404" y2="57838"/>
                      <a14:foregroundMark x1="71685" y1="26882" x2="71685" y2="26882"/>
                      <a14:foregroundMark x1="50179" y1="27957" x2="50179" y2="27957"/>
                      <a14:backgroundMark x1="12620" y1="11892" x2="12620" y2="11892"/>
                      <a14:backgroundMark x1="11828" y1="66667" x2="11828" y2="66667"/>
                      <a14:backgroundMark x1="15412" y1="56989" x2="15412" y2="56989"/>
                      <a14:backgroundMark x1="21864" y1="24731" x2="21864" y2="24731"/>
                      <a14:backgroundMark x1="35125" y1="83871" x2="35125" y2="83871"/>
                      <a14:backgroundMark x1="40860" y1="19355" x2="40860" y2="19355"/>
                      <a14:backgroundMark x1="26882" y1="17204" x2="26882" y2="17204"/>
                      <a14:backgroundMark x1="15412" y1="83871" x2="15412" y2="83871"/>
                      <a14:backgroundMark x1="19355" y1="67742" x2="19355" y2="67742"/>
                      <a14:backgroundMark x1="48746" y1="55914" x2="48746" y2="55914"/>
                      <a14:backgroundMark x1="69892" y1="38710" x2="69892" y2="38710"/>
                      <a14:backgroundMark x1="34409" y1="62366" x2="34409" y2="62366"/>
                    </a14:backgroundRemoval>
                  </a14:imgEffect>
                </a14:imgLayer>
              </a14:imgProps>
            </a:ext>
            <a:ext uri="{28A0092B-C50C-407E-A947-70E740481C1C}">
              <a14:useLocalDpi xmlns:a14="http://schemas.microsoft.com/office/drawing/2010/main" val="0"/>
            </a:ext>
          </a:extLst>
        </a:blip>
        <a:stretch>
          <a:fillRect/>
        </a:stretch>
      </xdr:blipFill>
      <xdr:spPr>
        <a:xfrm>
          <a:off x="3429963" y="8818180"/>
          <a:ext cx="1220863" cy="3852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337099</xdr:colOff>
      <xdr:row>25</xdr:row>
      <xdr:rowOff>175260</xdr:rowOff>
    </xdr:to>
    <xdr:pic>
      <xdr:nvPicPr>
        <xdr:cNvPr id="2" name="Picture 1">
          <a:extLst>
            <a:ext uri="{FF2B5EF4-FFF2-40B4-BE49-F238E27FC236}">
              <a16:creationId xmlns:a16="http://schemas.microsoft.com/office/drawing/2014/main" id="{1ADE3A04-21DF-4C64-B00A-3394F6F670AE}"/>
            </a:ext>
          </a:extLst>
        </xdr:cNvPr>
        <xdr:cNvPicPr>
          <a:picLocks noChangeAspect="1"/>
        </xdr:cNvPicPr>
      </xdr:nvPicPr>
      <xdr:blipFill>
        <a:blip xmlns:r="http://schemas.openxmlformats.org/officeDocument/2006/relationships" r:embed="rId1"/>
        <a:stretch>
          <a:fillRect/>
        </a:stretch>
      </xdr:blipFill>
      <xdr:spPr>
        <a:xfrm>
          <a:off x="0" y="0"/>
          <a:ext cx="7652299" cy="47472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407893</xdr:colOff>
      <xdr:row>26</xdr:row>
      <xdr:rowOff>10160</xdr:rowOff>
    </xdr:to>
    <xdr:pic>
      <xdr:nvPicPr>
        <xdr:cNvPr id="2" name="Picture 1">
          <a:extLst>
            <a:ext uri="{FF2B5EF4-FFF2-40B4-BE49-F238E27FC236}">
              <a16:creationId xmlns:a16="http://schemas.microsoft.com/office/drawing/2014/main" id="{A2B4AE16-80D3-4B57-BA9D-35A55D3E095B}"/>
            </a:ext>
          </a:extLst>
        </xdr:cNvPr>
        <xdr:cNvPicPr>
          <a:picLocks noChangeAspect="1"/>
        </xdr:cNvPicPr>
      </xdr:nvPicPr>
      <xdr:blipFill>
        <a:blip xmlns:r="http://schemas.openxmlformats.org/officeDocument/2006/relationships" r:embed="rId1"/>
        <a:stretch>
          <a:fillRect/>
        </a:stretch>
      </xdr:blipFill>
      <xdr:spPr>
        <a:xfrm>
          <a:off x="1" y="1"/>
          <a:ext cx="7723092" cy="476503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490889</xdr:colOff>
      <xdr:row>25</xdr:row>
      <xdr:rowOff>129540</xdr:rowOff>
    </xdr:to>
    <xdr:pic>
      <xdr:nvPicPr>
        <xdr:cNvPr id="2" name="Picture 1">
          <a:extLst>
            <a:ext uri="{FF2B5EF4-FFF2-40B4-BE49-F238E27FC236}">
              <a16:creationId xmlns:a16="http://schemas.microsoft.com/office/drawing/2014/main" id="{69E35BAE-2A39-4BAD-8661-96212C1B1434}"/>
            </a:ext>
          </a:extLst>
        </xdr:cNvPr>
        <xdr:cNvPicPr>
          <a:picLocks noChangeAspect="1"/>
        </xdr:cNvPicPr>
      </xdr:nvPicPr>
      <xdr:blipFill>
        <a:blip xmlns:r="http://schemas.openxmlformats.org/officeDocument/2006/relationships" r:embed="rId1"/>
        <a:stretch>
          <a:fillRect/>
        </a:stretch>
      </xdr:blipFill>
      <xdr:spPr>
        <a:xfrm>
          <a:off x="0" y="0"/>
          <a:ext cx="7806089" cy="47015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508751</xdr:colOff>
      <xdr:row>26</xdr:row>
      <xdr:rowOff>22860</xdr:rowOff>
    </xdr:to>
    <xdr:pic>
      <xdr:nvPicPr>
        <xdr:cNvPr id="2" name="Picture 1">
          <a:extLst>
            <a:ext uri="{FF2B5EF4-FFF2-40B4-BE49-F238E27FC236}">
              <a16:creationId xmlns:a16="http://schemas.microsoft.com/office/drawing/2014/main" id="{F1FD795A-FF0D-4545-ABF1-444F186AC7E4}"/>
            </a:ext>
          </a:extLst>
        </xdr:cNvPr>
        <xdr:cNvPicPr>
          <a:picLocks noChangeAspect="1"/>
        </xdr:cNvPicPr>
      </xdr:nvPicPr>
      <xdr:blipFill>
        <a:blip xmlns:r="http://schemas.openxmlformats.org/officeDocument/2006/relationships" r:embed="rId1"/>
        <a:stretch>
          <a:fillRect/>
        </a:stretch>
      </xdr:blipFill>
      <xdr:spPr>
        <a:xfrm>
          <a:off x="1" y="0"/>
          <a:ext cx="7823950" cy="47777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357207</xdr:colOff>
      <xdr:row>25</xdr:row>
      <xdr:rowOff>1</xdr:rowOff>
    </xdr:to>
    <xdr:pic>
      <xdr:nvPicPr>
        <xdr:cNvPr id="2" name="Picture 1">
          <a:extLst>
            <a:ext uri="{FF2B5EF4-FFF2-40B4-BE49-F238E27FC236}">
              <a16:creationId xmlns:a16="http://schemas.microsoft.com/office/drawing/2014/main" id="{70013695-0BA9-49C0-835D-62ABB8C259CF}"/>
            </a:ext>
          </a:extLst>
        </xdr:cNvPr>
        <xdr:cNvPicPr>
          <a:picLocks noChangeAspect="1"/>
        </xdr:cNvPicPr>
      </xdr:nvPicPr>
      <xdr:blipFill>
        <a:blip xmlns:r="http://schemas.openxmlformats.org/officeDocument/2006/relationships" r:embed="rId1"/>
        <a:stretch>
          <a:fillRect/>
        </a:stretch>
      </xdr:blipFill>
      <xdr:spPr>
        <a:xfrm>
          <a:off x="0" y="1"/>
          <a:ext cx="7672407" cy="4572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515028</xdr:colOff>
      <xdr:row>25</xdr:row>
      <xdr:rowOff>144781</xdr:rowOff>
    </xdr:to>
    <xdr:pic>
      <xdr:nvPicPr>
        <xdr:cNvPr id="2" name="Picture 1">
          <a:extLst>
            <a:ext uri="{FF2B5EF4-FFF2-40B4-BE49-F238E27FC236}">
              <a16:creationId xmlns:a16="http://schemas.microsoft.com/office/drawing/2014/main" id="{F604E1A8-49CE-4606-977E-733086F05C37}"/>
            </a:ext>
          </a:extLst>
        </xdr:cNvPr>
        <xdr:cNvPicPr>
          <a:picLocks noChangeAspect="1"/>
        </xdr:cNvPicPr>
      </xdr:nvPicPr>
      <xdr:blipFill>
        <a:blip xmlns:r="http://schemas.openxmlformats.org/officeDocument/2006/relationships" r:embed="rId1"/>
        <a:stretch>
          <a:fillRect/>
        </a:stretch>
      </xdr:blipFill>
      <xdr:spPr>
        <a:xfrm>
          <a:off x="0" y="1"/>
          <a:ext cx="7830228" cy="47167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400689</xdr:colOff>
      <xdr:row>26</xdr:row>
      <xdr:rowOff>7620</xdr:rowOff>
    </xdr:to>
    <xdr:pic>
      <xdr:nvPicPr>
        <xdr:cNvPr id="2" name="Picture 1">
          <a:extLst>
            <a:ext uri="{FF2B5EF4-FFF2-40B4-BE49-F238E27FC236}">
              <a16:creationId xmlns:a16="http://schemas.microsoft.com/office/drawing/2014/main" id="{6745070A-FA39-4394-8F67-0DF2AEB8677E}"/>
            </a:ext>
          </a:extLst>
        </xdr:cNvPr>
        <xdr:cNvPicPr>
          <a:picLocks noChangeAspect="1"/>
        </xdr:cNvPicPr>
      </xdr:nvPicPr>
      <xdr:blipFill>
        <a:blip xmlns:r="http://schemas.openxmlformats.org/officeDocument/2006/relationships" r:embed="rId1"/>
        <a:stretch>
          <a:fillRect/>
        </a:stretch>
      </xdr:blipFill>
      <xdr:spPr>
        <a:xfrm>
          <a:off x="0" y="0"/>
          <a:ext cx="7715889" cy="4762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521649</xdr:colOff>
      <xdr:row>25</xdr:row>
      <xdr:rowOff>125691</xdr:rowOff>
    </xdr:to>
    <xdr:pic>
      <xdr:nvPicPr>
        <xdr:cNvPr id="2" name="Picture 1">
          <a:extLst>
            <a:ext uri="{FF2B5EF4-FFF2-40B4-BE49-F238E27FC236}">
              <a16:creationId xmlns:a16="http://schemas.microsoft.com/office/drawing/2014/main" id="{017E6179-DE0F-4A6F-9FEC-B1E0F1D59056}"/>
            </a:ext>
          </a:extLst>
        </xdr:cNvPr>
        <xdr:cNvPicPr>
          <a:picLocks noChangeAspect="1"/>
        </xdr:cNvPicPr>
      </xdr:nvPicPr>
      <xdr:blipFill>
        <a:blip xmlns:r="http://schemas.openxmlformats.org/officeDocument/2006/relationships" r:embed="rId1"/>
        <a:stretch>
          <a:fillRect/>
        </a:stretch>
      </xdr:blipFill>
      <xdr:spPr>
        <a:xfrm>
          <a:off x="0" y="0"/>
          <a:ext cx="7874556" cy="464270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552147</xdr:colOff>
      <xdr:row>25</xdr:row>
      <xdr:rowOff>30481</xdr:rowOff>
    </xdr:to>
    <xdr:pic>
      <xdr:nvPicPr>
        <xdr:cNvPr id="2" name="Picture 1">
          <a:extLst>
            <a:ext uri="{FF2B5EF4-FFF2-40B4-BE49-F238E27FC236}">
              <a16:creationId xmlns:a16="http://schemas.microsoft.com/office/drawing/2014/main" id="{6CC65CC8-995A-47CA-BCF5-4DB7357AAE0A}"/>
            </a:ext>
          </a:extLst>
        </xdr:cNvPr>
        <xdr:cNvPicPr>
          <a:picLocks noChangeAspect="1"/>
        </xdr:cNvPicPr>
      </xdr:nvPicPr>
      <xdr:blipFill>
        <a:blip xmlns:r="http://schemas.openxmlformats.org/officeDocument/2006/relationships" r:embed="rId1"/>
        <a:stretch>
          <a:fillRect/>
        </a:stretch>
      </xdr:blipFill>
      <xdr:spPr>
        <a:xfrm>
          <a:off x="0" y="1"/>
          <a:ext cx="7867347" cy="46024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825676</xdr:colOff>
      <xdr:row>50</xdr:row>
      <xdr:rowOff>198033</xdr:rowOff>
    </xdr:from>
    <xdr:to>
      <xdr:col>3</xdr:col>
      <xdr:colOff>221068</xdr:colOff>
      <xdr:row>52</xdr:row>
      <xdr:rowOff>131467</xdr:rowOff>
    </xdr:to>
    <xdr:pic>
      <xdr:nvPicPr>
        <xdr:cNvPr id="2" name="Picture 1" descr="Signature Wanda">
          <a:extLst>
            <a:ext uri="{FF2B5EF4-FFF2-40B4-BE49-F238E27FC236}">
              <a16:creationId xmlns:a16="http://schemas.microsoft.com/office/drawing/2014/main" id="{F1885495-9937-411A-8595-D109CE4F34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26916" y="10523133"/>
          <a:ext cx="1483272" cy="32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55</xdr:row>
      <xdr:rowOff>0</xdr:rowOff>
    </xdr:from>
    <xdr:to>
      <xdr:col>19</xdr:col>
      <xdr:colOff>297903</xdr:colOff>
      <xdr:row>68</xdr:row>
      <xdr:rowOff>87587</xdr:rowOff>
    </xdr:to>
    <xdr:pic>
      <xdr:nvPicPr>
        <xdr:cNvPr id="2" name="Picture 1">
          <a:extLst>
            <a:ext uri="{FF2B5EF4-FFF2-40B4-BE49-F238E27FC236}">
              <a16:creationId xmlns:a16="http://schemas.microsoft.com/office/drawing/2014/main" id="{337D6737-F7E3-4D8D-8686-53A4B09D4D77}"/>
            </a:ext>
          </a:extLst>
        </xdr:cNvPr>
        <xdr:cNvPicPr>
          <a:picLocks noChangeAspect="1"/>
        </xdr:cNvPicPr>
      </xdr:nvPicPr>
      <xdr:blipFill>
        <a:blip xmlns:r="http://schemas.openxmlformats.org/officeDocument/2006/relationships" r:embed="rId1"/>
        <a:stretch>
          <a:fillRect/>
        </a:stretch>
      </xdr:blipFill>
      <xdr:spPr>
        <a:xfrm>
          <a:off x="8285655" y="11430000"/>
          <a:ext cx="9039007" cy="24786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396241</xdr:colOff>
      <xdr:row>19</xdr:row>
      <xdr:rowOff>37449</xdr:rowOff>
    </xdr:to>
    <xdr:pic>
      <xdr:nvPicPr>
        <xdr:cNvPr id="2" name="Picture 1">
          <a:extLst>
            <a:ext uri="{FF2B5EF4-FFF2-40B4-BE49-F238E27FC236}">
              <a16:creationId xmlns:a16="http://schemas.microsoft.com/office/drawing/2014/main" id="{BF9F5DBA-E686-45BF-95C8-D05167C177B3}"/>
            </a:ext>
          </a:extLst>
        </xdr:cNvPr>
        <xdr:cNvPicPr>
          <a:picLocks noChangeAspect="1"/>
        </xdr:cNvPicPr>
      </xdr:nvPicPr>
      <xdr:blipFill>
        <a:blip xmlns:r="http://schemas.openxmlformats.org/officeDocument/2006/relationships" r:embed="rId1"/>
        <a:stretch>
          <a:fillRect/>
        </a:stretch>
      </xdr:blipFill>
      <xdr:spPr>
        <a:xfrm>
          <a:off x="1" y="0"/>
          <a:ext cx="5882640" cy="3512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524705</xdr:colOff>
      <xdr:row>19</xdr:row>
      <xdr:rowOff>68580</xdr:rowOff>
    </xdr:to>
    <xdr:pic>
      <xdr:nvPicPr>
        <xdr:cNvPr id="2" name="Picture 1">
          <a:extLst>
            <a:ext uri="{FF2B5EF4-FFF2-40B4-BE49-F238E27FC236}">
              <a16:creationId xmlns:a16="http://schemas.microsoft.com/office/drawing/2014/main" id="{DD9599B1-4F56-465E-AB53-C84F6947F244}"/>
            </a:ext>
          </a:extLst>
        </xdr:cNvPr>
        <xdr:cNvPicPr>
          <a:picLocks noChangeAspect="1"/>
        </xdr:cNvPicPr>
      </xdr:nvPicPr>
      <xdr:blipFill>
        <a:blip xmlns:r="http://schemas.openxmlformats.org/officeDocument/2006/relationships" r:embed="rId1"/>
        <a:stretch>
          <a:fillRect/>
        </a:stretch>
      </xdr:blipFill>
      <xdr:spPr>
        <a:xfrm>
          <a:off x="1" y="0"/>
          <a:ext cx="6011104" cy="3543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10949</xdr:colOff>
      <xdr:row>37</xdr:row>
      <xdr:rowOff>197067</xdr:rowOff>
    </xdr:from>
    <xdr:to>
      <xdr:col>3</xdr:col>
      <xdr:colOff>295603</xdr:colOff>
      <xdr:row>41</xdr:row>
      <xdr:rowOff>45204</xdr:rowOff>
    </xdr:to>
    <xdr:pic>
      <xdr:nvPicPr>
        <xdr:cNvPr id="2" name="Picture 1">
          <a:extLst>
            <a:ext uri="{FF2B5EF4-FFF2-40B4-BE49-F238E27FC236}">
              <a16:creationId xmlns:a16="http://schemas.microsoft.com/office/drawing/2014/main" id="{82984E83-4E12-40E5-A940-A61598D4E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12189" y="8144727"/>
          <a:ext cx="2387774" cy="640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537121</xdr:colOff>
      <xdr:row>19</xdr:row>
      <xdr:rowOff>152400</xdr:rowOff>
    </xdr:to>
    <xdr:pic>
      <xdr:nvPicPr>
        <xdr:cNvPr id="2" name="Picture 1">
          <a:extLst>
            <a:ext uri="{FF2B5EF4-FFF2-40B4-BE49-F238E27FC236}">
              <a16:creationId xmlns:a16="http://schemas.microsoft.com/office/drawing/2014/main" id="{4B390A37-FF2F-409A-9C30-2052884F0F4A}"/>
            </a:ext>
          </a:extLst>
        </xdr:cNvPr>
        <xdr:cNvPicPr>
          <a:picLocks noChangeAspect="1"/>
        </xdr:cNvPicPr>
      </xdr:nvPicPr>
      <xdr:blipFill>
        <a:blip xmlns:r="http://schemas.openxmlformats.org/officeDocument/2006/relationships" r:embed="rId1"/>
        <a:stretch>
          <a:fillRect/>
        </a:stretch>
      </xdr:blipFill>
      <xdr:spPr>
        <a:xfrm>
          <a:off x="0" y="0"/>
          <a:ext cx="6023521" cy="36271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144781</xdr:colOff>
      <xdr:row>1</xdr:row>
      <xdr:rowOff>0</xdr:rowOff>
    </xdr:from>
    <xdr:to>
      <xdr:col>9</xdr:col>
      <xdr:colOff>348409</xdr:colOff>
      <xdr:row>10</xdr:row>
      <xdr:rowOff>106680</xdr:rowOff>
    </xdr:to>
    <xdr:pic>
      <xdr:nvPicPr>
        <xdr:cNvPr id="2" name="Picture 1">
          <a:extLst>
            <a:ext uri="{FF2B5EF4-FFF2-40B4-BE49-F238E27FC236}">
              <a16:creationId xmlns:a16="http://schemas.microsoft.com/office/drawing/2014/main" id="{E9B0F2F8-1DBC-4616-AF5A-56E3A2F90903}"/>
            </a:ext>
          </a:extLst>
        </xdr:cNvPr>
        <xdr:cNvPicPr>
          <a:picLocks noChangeAspect="1"/>
        </xdr:cNvPicPr>
      </xdr:nvPicPr>
      <xdr:blipFill>
        <a:blip xmlns:r="http://schemas.openxmlformats.org/officeDocument/2006/relationships" r:embed="rId1"/>
        <a:stretch>
          <a:fillRect/>
        </a:stretch>
      </xdr:blipFill>
      <xdr:spPr>
        <a:xfrm>
          <a:off x="144781" y="182880"/>
          <a:ext cx="5690028" cy="1752600"/>
        </a:xfrm>
        <a:prstGeom prst="rect">
          <a:avLst/>
        </a:prstGeom>
      </xdr:spPr>
    </xdr:pic>
    <xdr:clientData/>
  </xdr:twoCellAnchor>
  <xdr:twoCellAnchor editAs="oneCell">
    <xdr:from>
      <xdr:col>0</xdr:col>
      <xdr:colOff>45719</xdr:colOff>
      <xdr:row>11</xdr:row>
      <xdr:rowOff>22861</xdr:rowOff>
    </xdr:from>
    <xdr:to>
      <xdr:col>11</xdr:col>
      <xdr:colOff>219416</xdr:colOff>
      <xdr:row>30</xdr:row>
      <xdr:rowOff>114301</xdr:rowOff>
    </xdr:to>
    <xdr:pic>
      <xdr:nvPicPr>
        <xdr:cNvPr id="3" name="Picture 2">
          <a:extLst>
            <a:ext uri="{FF2B5EF4-FFF2-40B4-BE49-F238E27FC236}">
              <a16:creationId xmlns:a16="http://schemas.microsoft.com/office/drawing/2014/main" id="{D53657F6-5C70-4E85-9C03-548F6A9387A1}"/>
            </a:ext>
          </a:extLst>
        </xdr:cNvPr>
        <xdr:cNvPicPr>
          <a:picLocks noChangeAspect="1"/>
        </xdr:cNvPicPr>
      </xdr:nvPicPr>
      <xdr:blipFill rotWithShape="1">
        <a:blip xmlns:r="http://schemas.openxmlformats.org/officeDocument/2006/relationships" r:embed="rId2"/>
        <a:srcRect b="31679"/>
        <a:stretch/>
      </xdr:blipFill>
      <xdr:spPr>
        <a:xfrm>
          <a:off x="45719" y="2034541"/>
          <a:ext cx="6879297" cy="3566160"/>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1-13T17:40:36.532"/>
    </inkml:context>
    <inkml:brush xml:id="br0">
      <inkml:brushProperty name="width" value="0.05" units="cm"/>
      <inkml:brushProperty name="height" value="0.05" units="cm"/>
      <inkml:brushProperty name="ignorePressure" value="1"/>
    </inkml:brush>
  </inkml:definitions>
  <inkml:trace contextRef="#ctx0" brushRef="#br0">64 455,'6'-2,"0"2,-1-1,1-1,0 1,-1-1,1 0,-1 0,0-1,0 1,0-1,3-2,56-44,-31 23,-19 15,-1 2,-1-1,1 0,-2-1,0-2,0 1,-1 0,0-1,-2-1,1 0,-1 0,-1 0,-1-1,0-1,2-9,0-3,-3 2,0-2,-2 2,-1-8,-33 135,21-61,-3 9,-8 47,21-94,0-1,0 1,0-1,0 2,0-2,1 1,-1-1,0 1,1-1,-1 1,1-1,0 1,-1-1,1 0,0 1,0-1,0 0,0 0,0 0,0 1,0-1,0 0,0 0,2-1,-2 1,0 0,1 0,-1-1,1 1,-1-1,1 1,-1-1,1 1,-1-1,1 0,0 0,5 2,1-1,1-1,-1 1,0-1,-1-1,9 0,9-4,0-1,1 0,-2-2,0-2,18-8,117-66,-128 65,-19 10,-1 0,-1-1,1-1,-2 0,0-1,2-3,-10 14,-122 194,29-49,89-139,-2 0,2 0,-1-1,-1 1,1-1,0 0,-1 0,0 0,-1-1,1 0,0 0,0-1,-1 1,1-1,-1 0,-1-1,1 1,1-1,-1 0,-1-1,-20 2,1-1,0-1,0-2,-8-1,-31-2,-5 6,35 0,1-1,-27-4,50 3,2-1,0 0,0 0,-1-1,2 0,-1-1,0 1,1-2,-1 1,1-2,1 0,-2 0,-5-5,5 5</inkml:trace>
  <inkml:trace contextRef="#ctx0" brushRef="#br0" timeOffset="1">845 236,'-42'-1,"-38"0,74 1,0 1,0 0,1 0,-1 0,1 1,-1 0,0 0,1 0,0 1,0 0,-2 1,3-1,1 0,-1 1,1-1,0 1,0 0,1 0,-1 0,1 1,0 0,0-1,1 1,-1-1,1 1,0 0,0-1,1 1,-1 0,1 0,0 0,0-1,1 5,-1-3,1 0,-1 0,1 0,1 0,-1-1,1 1,0 1,0-2,1 0,-1 1,1-1,1 0,-1 0,1 0,0-1,0 0,1 1,4 2,0-2,1 0,0 0,0-1,1 0,-1-1,1 0,-1 0,2-1,-1-1,-1 0,2 0,-1-1,7-1,-7 1,-2-1,1 0,-1 0,1-1,0 0,-1-1,1 0,-1 0,-1-1,1 0,-1-1,1 1,-1-2,0 0,-1 0,7-5,-10 6,-1 1,1-1,-1 1,0-1,0 0,-1-1,0 0,1 1,-2 0,2-1,-2 1,1-1,-1 0,-1 1,1-1,-1-2,0 3,-1-1,1 0,-1 1,0-1,0 0,-2 1,1-1,0 0,0 1,-1 0,1 0,-1 0,0 0,-1 0,1 1,-1 0,0-1,-1 2,1-2,-1 1,1 1,-1 0,0 0,0 0,0 0,-1 1,-1-1,2 1,1 1,-1 0,1 0,-1 0,0 0,0 1,0-1,1 1,-1 0,0 1,1-1,-1 1,-1 0,2 0,-1 0,1 1,-1 0,4-1,-1 0,0 0,1 0,-1 0,0 0,1 1,0-1,-1 1,0-1,1 1,-1-1,1 1,0 0,0 0,1-1,-1 1,0 1,1-1,-1 0,1 0,-1 0,1 0,0 0,0 0,0 0,0 0,0 0,0 0,0 0,1 0,-1 0,1 0,0-1,-1 1,1 0,0 0,0 0,0-1,1 2,11 18</inkml:trace>
  <inkml:trace contextRef="#ctx0" brushRef="#br0" timeOffset="2">970 267,'2'11,"0"0,2 0,-1 0,0-1,1 0,1 0,0 2,1-1,9 18,-14-27,-1 1,1-1,0 2,1-2,-1 1,0-1,1 0,-1 0,1 1,0-1,0 0,0 0,0-1,0 1,0 0,0-1,1 1,0-1,-1 0,1 0,-1 0,1 0,0 0,-1 0,1-1,0 1,-1-1,1 0,1 0,0-1,0 0,0-1,-1 1,1 0,-1-1,1 0,-1 0,0 0,0 0,0 0,0-1,1 1,-1-1,-1 0,0 0,1 0,-1 0,1-4,6-7,0 0,2 1,-1-2,1 3,2 0,-1 0,0 0,2 2,-1 0,8-2,-21 11,1 1,0-1,0 1,0 0,0-1,0 1,0 0,1 0,-1 0,0-1,0 1,0 0,0 1,0-1,0 0,0 0,0 0,0 0,0 1,0-1,0 1,0-1,0 1,0-1,0 1,0-1,-1 1,1 0,0-1,0 1,-1 0,2 0,-1 0,-1 0,1-1,-1 1,1 0,-1 0,1 0,-1 0,0 0,1 0,-1 0,0 0,0 0,0 0,0 1,0-1,0 0,5 66,-5-61,-1 11,1 18,7-30,9-17,56-73,-53 61,-1 2,3 0,0 0,8-3,-10 10</inkml:trace>
  <inkml:trace contextRef="#ctx0" brushRef="#br0" timeOffset="3">1627 299,'5'1,"0"0,1 0,-1 0,0 0,0 1,0 0,-1 0,1 0,1 0,-2 1,1 0,-1 0,0 0,0 0,0 1,0 0,1 2,0 0,0-1,-1-1,1 0,0 0,1 0,-1-1,2 1,-2-1,1-1,0 1,0-1,3 1,-2-2,-1 1,0-1,0-1,-1 1,1-1,1 0,-1 0,0 0,0-1,0 0,-1 0,2-1,-1 0,-1 0,1 0,-1 0,1-1,0 0,-1 0,0-1,-1 1,1-1,-1 0,0 0,0 0,0-3,1 2,-2 0,0 1,0-2,0 1,0 0,-1-1,0 1,0-1,-1-1,2-3,-2 5,4-17,-7 18,-5 12,-17 21,-2 0,-1-2,-1 0,-27 19,-135 85,143-99,19-11,18-13,0-1,0 2,-1-3,-1 1,1-2,0 1,-1-2,-8 3,17-7,1 0,-1 0,-1 0,1-1,1 1,-1-1,0 0,1 0,-1 0,1 0,-1 0,1 0,0-1,-1 1,0-2,-41-33,19 15,-24-14,-28-11,52 31,-6-2</inkml:trace>
  <inkml:trace contextRef="#ctx0" brushRef="#br0" timeOffset="4">2379 205,'6'6,"0"-2,0 1,1-1,0 0,1 0,-1 0,0-1,1 1,-1-2,9 2,79 12,7-12,47-6,-139 2,-26 1,2 1,-2 0,1 1,0 0,0 1,1 1,-1 0,2 2,-9 3,-27 17,-45 33,64-39,11-8,1-1,-2-1,1 0,-2-1,0-2,0 0,-1-1,1-1,-1 0,-1-2,2-1,-2-1,-9 0,24-2,1 0,-1 1,1 0,-2 0,2 1,-6 1,13-3,-1 0,0 1,0-1,1 0,-1 1,0-1,0 1,1-1,-1 0,1 1,-1 0,0-1,1 1,-1-1,1 1,-2 0,2-1,-1 1,1 0,0-1,-1 1,1 0,0 0,0-1,-1 2,2-1,-1 1,1-1,-1 1,1-1,-1 1,2-1,-1 1,0-1,0 0,0 1,0-1,0 1,0-1,0 0,0 1,1-1,-1-1,1 2,30 20,0-2,1 0,0-3,1-1,18 5,-28-12</inkml:trace>
  <inkml:trace contextRef="#ctx0" brushRef="#br0" timeOffset="5">2566 517,'0'-5,"5"-3,2 2</inkml:trace>
  <inkml:trace contextRef="#ctx0" brushRef="#br0" timeOffset="6">3909 205,'-3'-1,"0"-1,0 0,1 0,-1 0,0 0,1 0,0 0,-2-2,2 2,0-1,0 0,0 0,1 1,-1-1,1-1,-17-20,11 20,2-1,-1 2,0-1,0 1,-1 0,0 1,1-1,-1 1,0 0,1 1,-1 0,-1 0,1 1,-23-2,-1 2,-14 2,5 0,-84-3,33 0,-30 5,114-3,1 0,-2 0,1 1,0 0,0 0,1 0,-1 0,0 1,1 0,0 2,0-2,0 1,0 0,0 1,0-1,1 1,1 0,-1 0,1 1,-1-1,1 2,0-1,1 0,-1 0,2 1,-1-1,1 1,0 0,0-1,1 2,0-1,0 0,1 0,-1 0,2 0,0 7,0-4,1 0,0 0,1-1,0 1,0 1,1-1,0-1,2-1,-1 1,0 0,1 0,0-1,4 3,5 4,-1 0,3-1,-1-1,1-1,0 0,4 1,13 0,-30-12,1 0,-1 0,0 1,-1-1,1 1,0 0,0 0,0 0,0 1,-1-1,0 1,1 2,-3-5,-1 1,0-1,0 1,0-1,0 0,0 1,0-1,0 1,-1-1,1 0,0 1,0-1,0 1,0-1,0 0,-1 1,1-1,0 0,0 1,-1-1,1 0,0 1,0-1,-1 0,1 0,0 1,-1-1,1 0,0 0,-1 0,1 1,-1-1,1 0,0 0,-1 0,1 0,-1 0,1 0,0 0,-1 0,1 0,-1 0,1 0,-1 0,-22 3,23-3,-56 4,0-4,0-4,1 0,-1-4,2-2,-34-10,57 13,0 1,0 1,-1 2,0 2,0 0,-23 4,53-3,0 0,0 0,0 1,0-1,0 0,0 1,-1 0,1-1,1 1,-1 0,0 0,0 0,1 0,-1 0,0 1,1-1,0 0,-1 1,0 0,-4 12</inkml:trace>
  <inkml:trace contextRef="#ctx0" brushRef="#br0" timeOffset="7">3472 392,'-3'0,"0"1,0-1,0 1,1 0,-1 0,0 0,0 0,1 0,-2 2,2-2,-1 1,1 0,0-1,-1 1,1 0,0 0,0 1,1-1,-1 0,0 1,1-1,-1 1,1-1,0 1,0 0,0-1,0 1,0 0,1 0,-1 0,1 1,0-1,0-1,0 1,0 1,0 1,-1-1,1 1,0 0,1-1,-1 1,1 0,0-1,0 2,0-2,1 1,0-1,-1 0,2 0,-1 0,0 0,1 0,0 0,0 0,0-1,0 1,0 0,4 0,-3-1,0-1,0 0,0 0,0 0,0-1,1 2,0-2,0 0,-1 0,1-1,0 1,-1-1,1 0,-1 0,2-1,-1 1,-1-1,1 0,-1 0,1-2,-1 2,0-1,1 0,-1 0,0 0,0-1,0 0,0 0,0-1,1-1,0 1,-1-1,0 1,-1-1,0-1,1 1,-2 0,1-1,-1-1,0 2,0-1,0 0,-1 0,0 0,0 0,0 0,-1 0,0-1,0 1,-1-1,0-5,-4-10,3 14,0 0,1 1,0-1,0 1,1-1,-1 1,2-7,-1 12,1 0,-1 0,1 0,0 1,0-1,0 0,-1 0,2 0,-1 1,0-1,0 0,0 1,1-1,-1 1,2-1,-1 1,-1 0,1 0,0 0,-1 0,1 0,0 0,0 0,0 0,0 1,0-1,0 1,0 0,0-1,0 1,26-4,1 1,-1 2,-1 1,1 1,1 1,-1 2,-1 1,0 1,15 5,-37-10,0 1,0 0,0 0,-1 0,0 1,1 0,-1 0,0 0,1 0,-1 0,-1 3,1-3,-1 1,0 0,0 0,0 1,-1-1,1 0,-1 1,0 0,0-1,-1 1,1 1,0-1,-1 0,-1 0,1 0,-1 0,0 1,2-11,0 1,0 0,0 0,0 0,1 0,-1 0,1 0,0 0,2-1,4-4,-9 8,6-8,0 1,1 0,0 1,0-2,6-1,-13 9,1 0,0 1,0-1,0 0,0 1,0-1,0 1,0 0,0-1,0 1,0 0,0-1,0 1,0 0,0 0,0 0,0 0,0 0,1 0,-1 0,0 1,0-1,1 1,0 0,-1 0,0 0,0 0,0 0,0 0,0 1,0-1,0 0,0 1,-1-1,1 1,-1-1,1 1,-1-1,1 3,-1-3,0 1,1-1,-1 2,3 18</inkml:trace>
  <inkml:trace contextRef="#ctx0" brushRef="#br0" timeOffset="8">4284 486,'15'0,"-1"-1,0 0,1-1,-2 0,2-1,-2-1,10-3,-20 6,0 0,0 0,0-1,0 1,-1 0,1-1,0 0,-1-1,0 1,1 0,-1 0,1 0,-1-1,0 1,0-1,0 1,-1-1,1 0,-1 0,0 0,0 0,0 0,0 0,0 0,-1 0,1 0,-1-1,0 1,0 0,0 0,0 0,0 0,-1-1,0 1,1 0,-2-1,1 1,0-1,0 1,0 0,0-1,-1 1,0-2,0 2,0 0,0 0,-1 0,1 0,-1 1,1-1,-1 1,0-1,0 1,0 0,0 0,0 1,0-1,-1 0,0 1,0 0,1 0,-1 0,1 0,-1 1,1-1,-1 1,1 0,-1 0,-2 0,1 1,0 0,-1 0,1 0,0 1,0-1,-1 1,1 1,0-1,0 1,0-1,1 1,0 1,-1-1,0 1,1-1,1 1,-1 2,1-1,-1-1,1 0,-1 4,0 0,-1 0,1 0,1 1,0 0,1 0,0-1,0 1,1 0,0 1,0-1,1 0,1 6,-1-11,1 1,0-1,0 1,0-1,1 0,-1-1,1 1,0 0,0-1,0 1,1-1,0 1,0-1,0 0,0 0,0 0,0-1,0 1,1 0,-1-1,1 0,-1 0,2 0,-1 0,0-1,0 0,0 1,3-1,2 3,2-2,-1 0,0-1,2 0,-2 0,0-1,0 0,1-1,-1 0,0-1,1 0,-1-2,0 1,-1 0,2-1,-2 0,0-2,0 1,1 0,-2-1,0 0,4-3,-9 5,2 1,-1 0,-1 0,1 0,0-1,1 2,-1-1,0 1,2 0,-1 1,3-2,-6 3,0-1,0 1,0 0,0 0,0 0,0 0,0 1,0-1,0 0,1 1,-1-1,0 1,0 0,-1 0,1 0,0 0,0 0,-1 0,1 0,-1 0,1 1,-1-1,1 2,-1-2,0 1,0-1,1 1,0 2,-2-3,1 1,0 0,0 0,0-1,0 1,0 0,1-1,-1 1,1-1,-1 1,1-1,-1 0,1 0,-1 1,1-1,0 0,-1-1,1 1,0 0,0 0,0-1,0 1,-1-1,1 1,0-1,0 0,0 0,1 0,-1 0,0 0,0 0,0-1,0 1,0-1,0 1,0-1,-1 0,1 0,0 0,0 0,-1 0,1 0,-1 0,1 0,0-1,4-1,-1 0,0 0,0 1,1 0,-1 0,1 0,6-1,-11 3,1 0,-1 0,0 0,1 0,-1 0,1 0,-1 1,0-1,1 0,-1 1,0-1,1 1,-1-1,0 1,0 0,0 0,1-1,-1 1,0 0,0 0,1 0,-1 0,-1 0,1 0,0 1,0-1,-1 0,1 0,0 1,-1-1,1 0,-1 1,0-1,1 0,-1 1,0 0,1 5,1 1,0-1,0 0,1 1,0-2,0 1,0-1,4 5,-3-7,-2-2,1 1,0-1,0 1,0-1,1 0,-1 0,0 0,1-1,-1 1,2-1,-1 0,-1 0,1 0,0 0,0-1,3 0,23 1,1-2,0-2,-1 0,0-2,0-1,17-8,-28 10,41-10,-21 6,0-2,0-1,-1-3,36-16,-68 27,0-1,-1 0,0-1,1 1,-1-1,0 1,-1-1,1 0,-1-1,-1 1,3-5,-7 15,1-2,-1 1,0-1,1 0,-1 0,0 0,-1 0,1 0,-1 0,1 0,-1 0,0 0,-5 4,1-2,-2 0,1 0,0-1,-1 1,1-1,-2-1,1 0,0 0,0 0,-2-1,-97 20,84-19,57-5,-25 3,0-1,1-1,-1 1,0-2,0 1,1-1,-2 0,1-1,-1 0,2-1,-2 0,0 0,-1-1,1 0,1-2,-1-1,0 0,-1-1,-1-1,2 1,-2 0,-1-1,0 0,0-1,-1 1,-4 10,0 0,0 0,0 0,0 0,0 0,0 0,0 0,0 1,0-1,0 0,0 0,0 0,0 0,1 0,-1 0,0 0,0 0,0 0,0 0,0 0,0 0,0 0,0 0,0 0,0 1,0-1,0 0,0 0,1 0,-1 0,0 0,0 0,0 0,0 0,0 0,0 0,0 0,0 0,0 0,0 0,1 0,-1 0,0 0,0-1,0 1,0 0,0 0,0 0,0 0,0 0,0 0,0 0,0 0,1 18,-7 23,3-36,0 2,-1-2,1 0,-1 1,0-2,-1 1,0 0,0-1,0 0,0 0,0-1,-1 2,1-2,-2 0,1-1,0 1,0-1,0 0,0-1,-1 2,0-2,-1 0,-17 1,1 0,-2-2,1-1,1 0,-8-3,30 4,0 0,0 0,0 0,-1-1,1 1,1 0,-1-2,0 2,0-1,0 0,1 0,-1 0,0 1,1-2,-1 1,0 0,1 0,1 0,0 0,0 1,0-1,0 0,0 1,0-1,1 0,-1 1,0-1,0-1,1 2,-1-1,1 1,-1-1,0 1,1-1,-1 0,1 1,-1 0,1-1,-1 1,1-1,0 1,-1 0,1-1,-1 1,1 0,0 0,0-1,66-26,-63 26,11-4,-1 0,0-2,0 0,-1 0,0-1,0 0,-1-1,0 0,0-2,-1 1,2-4,3-3,27-29,-41 44,0 0,0 0,1 1,-1-1,0 0,1 1,1-2,-2 1,1 1,0 0,0 0,-1 1,1-1,0 1,0-1,0 1,0 0,-1 1,0 0,1 0,0 0,-1 0,0 0,0 0,0 3,-1-3,1 1,0 0,-1 0,1-1,-1 1,1 0,-1 0,0 0,0 0,0 0,0 1,0 1,18 48,-18-49,0 1,-1 0,1 0,0-1,-1 1,0 1,0-1,0 0,-1-1,1 1,-1 0,0 0,0-1,0 1,0-1,-1 1,1-1,-1 1,-1-1,1 0,0 1,-1-1,1 0,-1 0,1 0,-1-1,0 1,0-1,0 0,0 0,-1 0,0 0,-1 0,-14 5,-1-1,1 0,-1 0,1-3,-2 0,-3 0,-23 4,31 1,25-1,30 2,-12-5,1-2,-2 0,2-2,0-1,0-2,-2 0,1-2,0 0,-1-2,17-7,-22 7,2 2,-1-1,1 3,0 0,0 2,0 0,18 2,-13 0,0-1,-1-2,2-1,12-3,-38 6,0-1,0 1,-1-1,2 0,-1 0,-1 0,1 0,-1 0,1 0,-1-1,0 1,1-1,-1 0,0 1,0-1,0 0,0 0,-1 0,1-1,1 1,-2-1,0 0,1 1,-1-1,0 1,0-1,0 0,-1 1,1-1,-1 0,1 0,-1 1,0-1,0 0,0 0,-1 0,1 1,-1-1,1 0,-2-2,0-3,-1 0,-1 0,1 1,-1-1,0 1,-1-1,1 1,-1 1,-1-1,0 1,0 0,-6-5,3 4,-1-2,1 3,-1 0,0 0,-1 1,0 0,-2-1,10 5,0 1,-1-1,1 0,0 1,0-1,0 1,-1 0,1 0,0 0,0 1,0-1,0 1,0-1,-1 1,1 0,1 0,-1 1,0-1,0 0,1 1,-1 0,1-1,-1 1,1 0,0 0,-1 1,1-1,-1 0,1 2,-5 7,0 2,1-1,0 0,1 0,-1 2,2-2,0 1,1 0,1 1,0-1,0 8,1-13,1 1,0 0,0-1,0 0,1 0,1 1,-1-1,1 1,0-1,1 1,0-1,0-1,1 1,1 0,-1-1,1 0,0 0,0-1,1 1,-1-3,1-1,-1 0,1 0,-1 0,1 0,0 0,1-1,-1-1,0 1,0-1,0 0,0 0,1-1,-1 0,1 0,-1 0,0-1,0 0,1 0,2-2,5 0,1-2,-1 1,-1-1,2-1,-2 0,0-1,0 0,4-4,-7 1,-1 0,0 1,-1-2,0 0,0-1,-1 1,0 0,-1-1,-1 0,0-1,1-2,15-33,-18 41,19-34,-2-2,-2 2,-2-3,-1 0,-3 0,-1-7,-16 119,3-1,3 0,3 3,-4-68,0 0,0 0,0 1,0-1,0 0,1 0,-1 0,1 0,-1 0,1 0,0 0,0 0,1 0,-1-1,0 1,0 0,1-1,-1 1,0-1,1 1,-1-1,1 0,0 1,-1-1,1 0,0 0,1 0,1 0,-1-1,1 0,0 0,0 0,0 0,-1 0,1-1,-1 0,0 0,1 0,-1 0,1 0,-1-1,1 1,-1-1,15-9,1 0,-3-2,2 1,-3-1,6-5,34-46,-45 50,2 1,-1 0,1 0,2 1,-1 1,1 0,7-3,2 5,-23 9,1 0,-1 0,1-1,-1 1,0 0,1 0,-1 0,1 0,-1 0,1 0,-1 0,1 1,-1-1,1 0,-1 0,1 0,-1 0,0 1,1-1,-1 0,1 0,-1 1,0-1,1 0,-1 1,0-1,1 0,-1 1,0-1,0 0,1 1,-1-1,0 1,0-1,0 1,1-1,-1 0,0 2,0-2,0 1,0-1,0 1,0-1,-1 13</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1-13T17:40:36.541"/>
    </inkml:context>
    <inkml:brush xml:id="br0">
      <inkml:brushProperty name="width" value="0.05" units="cm"/>
      <inkml:brushProperty name="height" value="0.05" units="cm"/>
      <inkml:brushProperty name="ignorePressure" value="1"/>
    </inkml:brush>
  </inkml:definitions>
  <inkml:trace contextRef="#ctx0" brushRef="#br0">1 0,'0'5,"0"7,0 12,0 7,0 3,0 1,0 0,0-1,0-1,0-1,5-1,2 0,0 0,-2-1,-1 0,-2-5</inkml:trace>
</inkml:ink>
</file>

<file path=xl/persons/person.xml><?xml version="1.0" encoding="utf-8"?>
<personList xmlns="http://schemas.microsoft.com/office/spreadsheetml/2018/threadedcomments" xmlns:x="http://schemas.openxmlformats.org/spreadsheetml/2006/main">
  <person displayName="Billingham, Julia - ELECTIONS" id="{42F10652-77BF-446F-893B-F4B6B1B01E34}" userId="S::julia.billingham@wisconsin.gov::9e3315a6-8e56-439b-aeb2-5cd536e2ef8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1F5ED4C-78A1-4A49-B070-0CF0F1826413}" name="Table13" displayName="Table13" ref="A1:F62" totalsRowShown="0" headerRowDxfId="8" dataDxfId="7" tableBorderDxfId="6">
  <autoFilter ref="A1:F62" xr:uid="{00000000-0009-0000-0100-000001000000}"/>
  <tableColumns count="6">
    <tableColumn id="1" xr3:uid="{560C5043-114A-4F18-9440-27538D376BD6}" name="2020 Recount  Estimate" dataDxfId="5"/>
    <tableColumn id="2" xr3:uid="{F9D9DD36-4907-440D-8A90-2FA63A015687}" name="Column2" dataDxfId="4"/>
    <tableColumn id="3" xr3:uid="{C47EC0FA-5309-457B-BCDD-28B97CD6049B}" name="Column3" dataDxfId="3"/>
    <tableColumn id="4" xr3:uid="{BABDD971-0F57-4E0D-AA52-5A1DEC17C6CE}" name="Column4" dataDxfId="2"/>
    <tableColumn id="5" xr3:uid="{D148A25F-76B0-4E85-AF82-0C05B9D33DF0}" name="Column5" dataDxfId="1"/>
    <tableColumn id="6" xr3:uid="{7E26ABCF-095E-4651-A6A4-736C4693FAE8}" name="Column6"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2" dT="2020-11-13T18:43:12.55" personId="{42F10652-77BF-446F-893B-F4B6B1B01E34}" id="{1181A73F-D84A-4553-BB7C-F9A93C1CF37A}">
    <text>Machine count with "hand count selected post election audit wards"</text>
  </threadedComment>
  <threadedComment ref="D20" dT="2020-11-13T19:15:49.74" personId="{42F10652-77BF-446F-893B-F4B6B1B01E34}" id="{CF27C9D0-E587-4BAD-8609-7A7399E4B0B8}">
    <text>"Mostly machine..  some hand to avoid audits later"</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elections.finance@wisconsin.gov" TargetMode="External"/><Relationship Id="rId1" Type="http://schemas.openxmlformats.org/officeDocument/2006/relationships/hyperlink" Target="mailto:recounts@wi.gov"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3" Type="http://schemas.openxmlformats.org/officeDocument/2006/relationships/hyperlink" Target="mailto:atoney@co.green-lake.wi.us" TargetMode="External"/><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hyperlink" Target="mailto:dgiebel@co.juneau.wi.us" TargetMode="External"/><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3" Type="http://schemas.openxmlformats.org/officeDocument/2006/relationships/hyperlink" Target="mailto:becky.taylor@lafayettecountywi.org" TargetMode="External"/><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drawing" Target="../drawings/drawing1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hyperlink" Target="mailto:David.Cullen@milwaukeecountywi.gov" TargetMode="External"/><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32.xml"/><Relationship Id="rId5" Type="http://schemas.openxmlformats.org/officeDocument/2006/relationships/vmlDrawing" Target="../drawings/vmlDrawing32.vml"/><Relationship Id="rId4"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hyperlink" Target="mailto:tanya.peterson@co.oconto.wi.us" TargetMode="External"/><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33.xml"/><Relationship Id="rId5" Type="http://schemas.openxmlformats.org/officeDocument/2006/relationships/vmlDrawing" Target="../drawings/vmlDrawing33.v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mailto:octreas@co.oneida.wi.us" TargetMode="External"/><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34.xml"/><Relationship Id="rId5" Type="http://schemas.openxmlformats.org/officeDocument/2006/relationships/vmlDrawing" Target="../drawings/vmlDrawing34.vml"/><Relationship Id="rId4"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35.xml"/><Relationship Id="rId5" Type="http://schemas.openxmlformats.org/officeDocument/2006/relationships/vmlDrawing" Target="../drawings/vmlDrawing35.vml"/><Relationship Id="rId4" Type="http://schemas.openxmlformats.org/officeDocument/2006/relationships/drawing" Target="../drawings/drawing1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36.xml"/><Relationship Id="rId4" Type="http://schemas.openxmlformats.org/officeDocument/2006/relationships/vmlDrawing" Target="../drawings/vmlDrawing36.v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37.xml"/><Relationship Id="rId5" Type="http://schemas.openxmlformats.org/officeDocument/2006/relationships/vmlDrawing" Target="../drawings/vmlDrawing37.vml"/><Relationship Id="rId4" Type="http://schemas.openxmlformats.org/officeDocument/2006/relationships/drawing" Target="../drawings/drawing18.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38.xml"/><Relationship Id="rId4" Type="http://schemas.openxmlformats.org/officeDocument/2006/relationships/vmlDrawing" Target="../drawings/vmlDrawing38.v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39.xml"/><Relationship Id="rId4" Type="http://schemas.openxmlformats.org/officeDocument/2006/relationships/vmlDrawing" Target="../drawings/vmlDrawing39.v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40.xml"/><Relationship Id="rId4" Type="http://schemas.openxmlformats.org/officeDocument/2006/relationships/vmlDrawing" Target="../drawings/vmlDrawing40.v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41.xml"/><Relationship Id="rId4" Type="http://schemas.openxmlformats.org/officeDocument/2006/relationships/vmlDrawing" Target="../drawings/vmlDrawing41.v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42.xml"/><Relationship Id="rId4" Type="http://schemas.openxmlformats.org/officeDocument/2006/relationships/vmlDrawing" Target="../drawings/vmlDrawing42.v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44.xml"/><Relationship Id="rId4" Type="http://schemas.openxmlformats.org/officeDocument/2006/relationships/vmlDrawing" Target="../drawings/vmlDrawing44.v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3" Type="http://schemas.openxmlformats.org/officeDocument/2006/relationships/hyperlink" Target="mailto:laurahenninglorenz@sheboygancounty.com" TargetMode="External"/><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45.xml"/><Relationship Id="rId5" Type="http://schemas.openxmlformats.org/officeDocument/2006/relationships/vmlDrawing" Target="../drawings/vmlDrawing45.vm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46.xml"/><Relationship Id="rId4" Type="http://schemas.openxmlformats.org/officeDocument/2006/relationships/vmlDrawing" Target="../drawings/vmlDrawing46.v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47.xml"/><Relationship Id="rId4" Type="http://schemas.openxmlformats.org/officeDocument/2006/relationships/vmlDrawing" Target="../drawings/vmlDrawing47.v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49.xml"/><Relationship Id="rId4" Type="http://schemas.openxmlformats.org/officeDocument/2006/relationships/vmlDrawing" Target="../drawings/vmlDrawing49.v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50.xml"/><Relationship Id="rId4" Type="http://schemas.openxmlformats.org/officeDocument/2006/relationships/vmlDrawing" Target="../drawings/vmlDrawing50.vm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51.xml"/><Relationship Id="rId4" Type="http://schemas.openxmlformats.org/officeDocument/2006/relationships/vmlDrawing" Target="../drawings/vmlDrawing51.v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52.xml"/><Relationship Id="rId4" Type="http://schemas.openxmlformats.org/officeDocument/2006/relationships/vmlDrawing" Target="../drawings/vmlDrawing5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recounts@wi.gov" TargetMode="External"/><Relationship Id="rId1" Type="http://schemas.openxmlformats.org/officeDocument/2006/relationships/hyperlink" Target="mailto:elections.finance@wisconsin.gov"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J84"/>
  <sheetViews>
    <sheetView showGridLines="0" workbookViewId="0">
      <selection activeCell="B80" sqref="B80"/>
    </sheetView>
  </sheetViews>
  <sheetFormatPr defaultRowHeight="14.4" x14ac:dyDescent="0.3"/>
  <cols>
    <col min="1" max="1" width="7.44140625" customWidth="1"/>
    <col min="2" max="2" width="24.33203125" customWidth="1"/>
    <col min="3" max="3" width="18" customWidth="1"/>
    <col min="4" max="4" width="19.21875" customWidth="1"/>
    <col min="5" max="5" width="19.6640625" customWidth="1"/>
    <col min="6" max="6" width="31.44140625" customWidth="1"/>
  </cols>
  <sheetData>
    <row r="1" spans="1:5" ht="23.4" x14ac:dyDescent="0.45">
      <c r="A1" s="86" t="s">
        <v>295</v>
      </c>
    </row>
    <row r="2" spans="1:5" x14ac:dyDescent="0.3">
      <c r="A2" s="85" t="s">
        <v>148</v>
      </c>
    </row>
    <row r="3" spans="1:5" x14ac:dyDescent="0.3">
      <c r="A3" s="87" t="s">
        <v>296</v>
      </c>
    </row>
    <row r="4" spans="1:5" x14ac:dyDescent="0.3">
      <c r="A4" s="87"/>
    </row>
    <row r="5" spans="1:5" x14ac:dyDescent="0.3">
      <c r="A5" s="87"/>
    </row>
    <row r="7" spans="1:5" ht="26.4" x14ac:dyDescent="0.3">
      <c r="A7" s="73" t="s">
        <v>146</v>
      </c>
      <c r="B7" s="73" t="s">
        <v>0</v>
      </c>
      <c r="C7" s="73" t="s">
        <v>145</v>
      </c>
      <c r="D7" s="74" t="s">
        <v>291</v>
      </c>
      <c r="E7" s="73" t="s">
        <v>147</v>
      </c>
    </row>
    <row r="8" spans="1:5" x14ac:dyDescent="0.3">
      <c r="A8" s="2" t="s">
        <v>1</v>
      </c>
      <c r="B8" s="2" t="s">
        <v>2</v>
      </c>
      <c r="C8" s="82">
        <v>12805</v>
      </c>
      <c r="D8" s="76" t="s">
        <v>292</v>
      </c>
      <c r="E8" s="587">
        <v>12598</v>
      </c>
    </row>
    <row r="9" spans="1:5" x14ac:dyDescent="0.3">
      <c r="A9" s="3" t="s">
        <v>3</v>
      </c>
      <c r="B9" s="3" t="s">
        <v>4</v>
      </c>
      <c r="C9" s="83">
        <v>9770</v>
      </c>
      <c r="D9" s="77" t="s">
        <v>293</v>
      </c>
      <c r="E9" s="4">
        <f>Ashland!Q32</f>
        <v>17255</v>
      </c>
    </row>
    <row r="10" spans="1:5" x14ac:dyDescent="0.3">
      <c r="A10" s="5" t="s">
        <v>5</v>
      </c>
      <c r="B10" s="5" t="s">
        <v>6</v>
      </c>
      <c r="C10" s="84">
        <v>27632</v>
      </c>
      <c r="D10" s="78" t="s">
        <v>292</v>
      </c>
      <c r="E10" s="6">
        <f>Barron!Q55</f>
        <v>27060</v>
      </c>
    </row>
    <row r="11" spans="1:5" x14ac:dyDescent="0.3">
      <c r="A11" s="3" t="s">
        <v>7</v>
      </c>
      <c r="B11" s="3" t="s">
        <v>8</v>
      </c>
      <c r="C11" s="83">
        <v>11795</v>
      </c>
      <c r="D11" s="79" t="s">
        <v>292</v>
      </c>
      <c r="E11" s="4">
        <v>7000</v>
      </c>
    </row>
    <row r="12" spans="1:5" x14ac:dyDescent="0.3">
      <c r="A12" s="5" t="s">
        <v>9</v>
      </c>
      <c r="B12" s="5" t="s">
        <v>10</v>
      </c>
      <c r="C12" s="84">
        <v>162076</v>
      </c>
      <c r="D12" s="78" t="s">
        <v>293</v>
      </c>
      <c r="E12" s="6">
        <f>Brown!Q46</f>
        <v>469885</v>
      </c>
    </row>
    <row r="13" spans="1:5" x14ac:dyDescent="0.3">
      <c r="A13" s="3" t="s">
        <v>11</v>
      </c>
      <c r="B13" s="3" t="s">
        <v>12</v>
      </c>
      <c r="C13" s="83">
        <v>8405</v>
      </c>
      <c r="D13" s="79" t="s">
        <v>293</v>
      </c>
      <c r="E13" s="4">
        <f>Buffalo!Q39</f>
        <v>10366.56</v>
      </c>
    </row>
    <row r="14" spans="1:5" x14ac:dyDescent="0.3">
      <c r="A14" s="5" t="s">
        <v>13</v>
      </c>
      <c r="B14" s="5" t="s">
        <v>14</v>
      </c>
      <c r="C14" s="84">
        <v>10795</v>
      </c>
      <c r="D14" s="78" t="s">
        <v>292</v>
      </c>
      <c r="E14" s="6">
        <f>Burnett!Q45</f>
        <v>17401.990000000002</v>
      </c>
    </row>
    <row r="15" spans="1:5" x14ac:dyDescent="0.3">
      <c r="A15" s="3" t="s">
        <v>15</v>
      </c>
      <c r="B15" s="3" t="s">
        <v>16</v>
      </c>
      <c r="C15" s="83">
        <v>33050</v>
      </c>
      <c r="D15" s="77" t="s">
        <v>292</v>
      </c>
      <c r="E15" s="4">
        <f>Calumet!Q32</f>
        <v>17200</v>
      </c>
    </row>
    <row r="16" spans="1:5" x14ac:dyDescent="0.3">
      <c r="A16" s="5" t="s">
        <v>17</v>
      </c>
      <c r="B16" s="5" t="s">
        <v>18</v>
      </c>
      <c r="C16" s="84">
        <v>38859</v>
      </c>
      <c r="D16" s="78" t="s">
        <v>293</v>
      </c>
      <c r="E16" s="6">
        <f>Chippewa!Q32</f>
        <v>45870</v>
      </c>
    </row>
    <row r="17" spans="1:5" x14ac:dyDescent="0.3">
      <c r="A17" s="3" t="s">
        <v>19</v>
      </c>
      <c r="B17" s="3" t="s">
        <v>20</v>
      </c>
      <c r="C17" s="83">
        <v>16113</v>
      </c>
      <c r="D17" s="77" t="s">
        <v>292</v>
      </c>
      <c r="E17" s="4">
        <f>Clark!Q32</f>
        <v>8000</v>
      </c>
    </row>
    <row r="18" spans="1:5" x14ac:dyDescent="0.3">
      <c r="A18" s="5" t="s">
        <v>21</v>
      </c>
      <c r="B18" s="5" t="s">
        <v>22</v>
      </c>
      <c r="C18" s="84">
        <v>36898</v>
      </c>
      <c r="D18" s="78" t="s">
        <v>292</v>
      </c>
      <c r="E18" s="6">
        <f>Columbia!Q57</f>
        <v>209585.49</v>
      </c>
    </row>
    <row r="19" spans="1:5" x14ac:dyDescent="0.3">
      <c r="A19" s="3" t="s">
        <v>23</v>
      </c>
      <c r="B19" s="3" t="s">
        <v>24</v>
      </c>
      <c r="C19" s="83">
        <v>9378</v>
      </c>
      <c r="D19" s="79" t="s">
        <v>292</v>
      </c>
      <c r="E19" s="4">
        <f>Crawford!Q32</f>
        <v>11250</v>
      </c>
    </row>
    <row r="20" spans="1:5" x14ac:dyDescent="0.3">
      <c r="A20" s="5" t="s">
        <v>25</v>
      </c>
      <c r="B20" s="5" t="s">
        <v>26</v>
      </c>
      <c r="C20" s="84">
        <v>390887</v>
      </c>
      <c r="D20" s="78" t="s">
        <v>293</v>
      </c>
      <c r="E20" s="6">
        <f>Dane!F62</f>
        <v>740808.24148800015</v>
      </c>
    </row>
    <row r="21" spans="1:5" x14ac:dyDescent="0.3">
      <c r="A21" s="3" t="s">
        <v>27</v>
      </c>
      <c r="B21" s="3" t="s">
        <v>28</v>
      </c>
      <c r="C21" s="83">
        <v>52433</v>
      </c>
      <c r="D21" s="77" t="s">
        <v>292</v>
      </c>
      <c r="E21" s="4">
        <f>Dodge!Q32</f>
        <v>138939</v>
      </c>
    </row>
    <row r="22" spans="1:5" x14ac:dyDescent="0.3">
      <c r="A22" s="5" t="s">
        <v>29</v>
      </c>
      <c r="B22" s="5" t="s">
        <v>30</v>
      </c>
      <c r="C22" s="84">
        <v>21826</v>
      </c>
      <c r="D22" s="81" t="s">
        <v>292</v>
      </c>
      <c r="E22" s="6">
        <f>Door!Q32</f>
        <v>52113</v>
      </c>
    </row>
    <row r="23" spans="1:5" x14ac:dyDescent="0.3">
      <c r="A23" s="3" t="s">
        <v>31</v>
      </c>
      <c r="B23" s="3" t="s">
        <v>32</v>
      </c>
      <c r="C23" s="83">
        <v>27308</v>
      </c>
      <c r="D23" s="79" t="s">
        <v>292</v>
      </c>
      <c r="E23" s="4">
        <f>Douglas!Q43</f>
        <v>91551.87</v>
      </c>
    </row>
    <row r="24" spans="1:5" x14ac:dyDescent="0.3">
      <c r="A24" s="5" t="s">
        <v>33</v>
      </c>
      <c r="B24" s="5" t="s">
        <v>34</v>
      </c>
      <c r="C24" s="84">
        <v>25969</v>
      </c>
      <c r="D24" s="81" t="s">
        <v>292</v>
      </c>
      <c r="E24" s="6">
        <f>Dunn!Q32</f>
        <v>60112.68</v>
      </c>
    </row>
    <row r="25" spans="1:5" x14ac:dyDescent="0.3">
      <c r="A25" s="3" t="s">
        <v>35</v>
      </c>
      <c r="B25" s="3" t="s">
        <v>36</v>
      </c>
      <c r="C25" s="83">
        <v>65337</v>
      </c>
      <c r="D25" s="77" t="s">
        <v>292</v>
      </c>
      <c r="E25" s="4">
        <f>'Eau Claire'!Q32</f>
        <v>54550</v>
      </c>
    </row>
    <row r="26" spans="1:5" x14ac:dyDescent="0.3">
      <c r="A26" s="5" t="s">
        <v>37</v>
      </c>
      <c r="B26" s="5" t="s">
        <v>38</v>
      </c>
      <c r="C26" s="84">
        <v>3205</v>
      </c>
      <c r="D26" s="78" t="s">
        <v>292</v>
      </c>
      <c r="E26" s="6">
        <v>15810</v>
      </c>
    </row>
    <row r="27" spans="1:5" x14ac:dyDescent="0.3">
      <c r="A27" s="3" t="s">
        <v>39</v>
      </c>
      <c r="B27" s="3" t="s">
        <v>40</v>
      </c>
      <c r="C27" s="83">
        <v>61390</v>
      </c>
      <c r="D27" s="77" t="s">
        <v>292</v>
      </c>
      <c r="E27" s="4">
        <f>'Fond du Lac'!Q32</f>
        <v>60900</v>
      </c>
    </row>
    <row r="28" spans="1:5" x14ac:dyDescent="0.3">
      <c r="A28" s="5" t="s">
        <v>41</v>
      </c>
      <c r="B28" s="5" t="s">
        <v>42</v>
      </c>
      <c r="C28" s="84">
        <v>5761</v>
      </c>
      <c r="D28" s="81" t="s">
        <v>292</v>
      </c>
      <c r="E28" s="6">
        <v>5396.75</v>
      </c>
    </row>
    <row r="29" spans="1:5" x14ac:dyDescent="0.3">
      <c r="A29" s="3" t="s">
        <v>43</v>
      </c>
      <c r="B29" s="3" t="s">
        <v>44</v>
      </c>
      <c r="C29" s="83">
        <v>27685</v>
      </c>
      <c r="D29" s="77" t="s">
        <v>293</v>
      </c>
      <c r="E29" s="4">
        <f>Grant!Q32</f>
        <v>72629.789999999994</v>
      </c>
    </row>
    <row r="30" spans="1:5" x14ac:dyDescent="0.3">
      <c r="A30" s="5" t="s">
        <v>45</v>
      </c>
      <c r="B30" s="5" t="s">
        <v>46</v>
      </c>
      <c r="C30" s="84">
        <v>23061</v>
      </c>
      <c r="D30" s="78" t="s">
        <v>292</v>
      </c>
      <c r="E30" s="6">
        <f>Green!Q32</f>
        <v>37025</v>
      </c>
    </row>
    <row r="31" spans="1:5" x14ac:dyDescent="0.3">
      <c r="A31" s="3" t="s">
        <v>47</v>
      </c>
      <c r="B31" s="3" t="s">
        <v>48</v>
      </c>
      <c r="C31" s="83">
        <v>11524</v>
      </c>
      <c r="D31" s="79" t="s">
        <v>292</v>
      </c>
      <c r="E31" s="4">
        <f>'Green Lake'!Q32</f>
        <v>8694</v>
      </c>
    </row>
    <row r="32" spans="1:5" x14ac:dyDescent="0.3">
      <c r="A32" s="5" t="s">
        <v>49</v>
      </c>
      <c r="B32" s="5" t="s">
        <v>50</v>
      </c>
      <c r="C32" s="84">
        <v>15136</v>
      </c>
      <c r="D32" s="78" t="s">
        <v>294</v>
      </c>
      <c r="E32" s="6">
        <f>Iowa!Q49</f>
        <v>31412.929999999997</v>
      </c>
    </row>
    <row r="33" spans="1:5" x14ac:dyDescent="0.3">
      <c r="A33" s="3" t="s">
        <v>51</v>
      </c>
      <c r="B33" s="3" t="s">
        <v>52</v>
      </c>
      <c r="C33" s="83">
        <v>4412</v>
      </c>
      <c r="D33" s="77" t="s">
        <v>293</v>
      </c>
      <c r="E33" s="4">
        <v>2000</v>
      </c>
    </row>
    <row r="34" spans="1:5" x14ac:dyDescent="0.3">
      <c r="A34" s="5" t="s">
        <v>53</v>
      </c>
      <c r="B34" s="5" t="s">
        <v>54</v>
      </c>
      <c r="C34" s="84">
        <v>11267</v>
      </c>
      <c r="D34" s="78" t="s">
        <v>293</v>
      </c>
      <c r="E34" s="6">
        <v>7000</v>
      </c>
    </row>
    <row r="35" spans="1:5" x14ac:dyDescent="0.3">
      <c r="A35" s="3" t="s">
        <v>55</v>
      </c>
      <c r="B35" s="3" t="s">
        <v>56</v>
      </c>
      <c r="C35" s="83">
        <v>52395</v>
      </c>
      <c r="D35" s="79" t="s">
        <v>294</v>
      </c>
      <c r="E35" s="4">
        <v>88012</v>
      </c>
    </row>
    <row r="36" spans="1:5" x14ac:dyDescent="0.3">
      <c r="A36" s="5" t="s">
        <v>57</v>
      </c>
      <c r="B36" s="5" t="s">
        <v>58</v>
      </c>
      <c r="C36" s="84">
        <v>14567</v>
      </c>
      <c r="D36" s="78" t="s">
        <v>292</v>
      </c>
      <c r="E36" s="6">
        <f>Juneau!Q32</f>
        <v>45300</v>
      </c>
    </row>
    <row r="37" spans="1:5" x14ac:dyDescent="0.3">
      <c r="A37" s="3" t="s">
        <v>59</v>
      </c>
      <c r="B37" s="3" t="s">
        <v>60</v>
      </c>
      <c r="C37" s="83">
        <v>100331</v>
      </c>
      <c r="D37" s="77" t="s">
        <v>294</v>
      </c>
      <c r="E37" s="4">
        <f>Kenosha!Q32</f>
        <v>356134</v>
      </c>
    </row>
    <row r="38" spans="1:5" x14ac:dyDescent="0.3">
      <c r="A38" s="5" t="s">
        <v>61</v>
      </c>
      <c r="B38" s="5" t="s">
        <v>62</v>
      </c>
      <c r="C38" s="84">
        <v>12926</v>
      </c>
      <c r="D38" s="81" t="s">
        <v>293</v>
      </c>
      <c r="E38" s="6">
        <f>Kewaunee!Q32</f>
        <v>36450.130000000005</v>
      </c>
    </row>
    <row r="39" spans="1:5" x14ac:dyDescent="0.3">
      <c r="A39" s="3" t="s">
        <v>63</v>
      </c>
      <c r="B39" s="3" t="s">
        <v>64</v>
      </c>
      <c r="C39" s="83">
        <v>76830</v>
      </c>
      <c r="D39" s="79" t="s">
        <v>292</v>
      </c>
      <c r="E39" s="4">
        <f>'La Crosse'!Q32</f>
        <v>63250</v>
      </c>
    </row>
    <row r="40" spans="1:5" x14ac:dyDescent="0.3">
      <c r="A40" s="5" t="s">
        <v>65</v>
      </c>
      <c r="B40" s="5" t="s">
        <v>66</v>
      </c>
      <c r="C40" s="84">
        <v>9214</v>
      </c>
      <c r="D40" s="78" t="s">
        <v>292</v>
      </c>
      <c r="E40" s="6">
        <f>Lafayette!Q32</f>
        <v>16800</v>
      </c>
    </row>
    <row r="41" spans="1:5" x14ac:dyDescent="0.3">
      <c r="A41" s="3" t="s">
        <v>67</v>
      </c>
      <c r="B41" s="3" t="s">
        <v>68</v>
      </c>
      <c r="C41" s="83">
        <v>12200</v>
      </c>
      <c r="D41" s="79" t="s">
        <v>292</v>
      </c>
      <c r="E41" s="4">
        <f>Langlade!Q32</f>
        <v>7104</v>
      </c>
    </row>
    <row r="42" spans="1:5" x14ac:dyDescent="0.3">
      <c r="A42" s="5" t="s">
        <v>69</v>
      </c>
      <c r="B42" s="5" t="s">
        <v>70</v>
      </c>
      <c r="C42" s="84">
        <v>18001</v>
      </c>
      <c r="D42" s="78" t="s">
        <v>292</v>
      </c>
      <c r="E42" s="6">
        <f>Lincoln!Q31</f>
        <v>12100</v>
      </c>
    </row>
    <row r="43" spans="1:5" x14ac:dyDescent="0.3">
      <c r="A43" s="3" t="s">
        <v>71</v>
      </c>
      <c r="B43" s="3" t="s">
        <v>72</v>
      </c>
      <c r="C43" s="83">
        <v>48688</v>
      </c>
      <c r="D43" s="79" t="s">
        <v>292</v>
      </c>
      <c r="E43" s="4">
        <v>95757</v>
      </c>
    </row>
    <row r="44" spans="1:5" x14ac:dyDescent="0.3">
      <c r="A44" s="5" t="s">
        <v>73</v>
      </c>
      <c r="B44" s="5" t="s">
        <v>74</v>
      </c>
      <c r="C44" s="84">
        <v>84288</v>
      </c>
      <c r="D44" s="78" t="s">
        <v>292</v>
      </c>
      <c r="E44" s="6">
        <f>Marathon!Q83</f>
        <v>105195.1</v>
      </c>
    </row>
    <row r="45" spans="1:5" x14ac:dyDescent="0.3">
      <c r="A45" s="3" t="s">
        <v>75</v>
      </c>
      <c r="B45" s="3" t="s">
        <v>76</v>
      </c>
      <c r="C45" s="83">
        <v>25527</v>
      </c>
      <c r="D45" s="77" t="s">
        <v>293</v>
      </c>
      <c r="E45" s="4">
        <f>Marinette!Q32</f>
        <v>20290</v>
      </c>
    </row>
    <row r="46" spans="1:5" x14ac:dyDescent="0.3">
      <c r="A46" s="5" t="s">
        <v>77</v>
      </c>
      <c r="B46" s="5" t="s">
        <v>78</v>
      </c>
      <c r="C46" s="84">
        <v>9579</v>
      </c>
      <c r="D46" s="78" t="s">
        <v>292</v>
      </c>
      <c r="E46" s="6">
        <f>Marquette!Q32</f>
        <v>22171</v>
      </c>
    </row>
    <row r="47" spans="1:5" x14ac:dyDescent="0.3">
      <c r="A47" s="3" t="s">
        <v>79</v>
      </c>
      <c r="B47" s="3" t="s">
        <v>80</v>
      </c>
      <c r="C47" s="83">
        <v>1789</v>
      </c>
      <c r="D47" s="79" t="s">
        <v>292</v>
      </c>
      <c r="E47" s="4">
        <v>900</v>
      </c>
    </row>
    <row r="48" spans="1:5" x14ac:dyDescent="0.3">
      <c r="A48" s="5" t="s">
        <v>81</v>
      </c>
      <c r="B48" s="5" t="s">
        <v>82</v>
      </c>
      <c r="C48" s="84">
        <v>557089</v>
      </c>
      <c r="D48" s="78" t="s">
        <v>294</v>
      </c>
      <c r="E48" s="6">
        <f>Milwaukee!R40</f>
        <v>2039030.57</v>
      </c>
    </row>
    <row r="49" spans="1:5" x14ac:dyDescent="0.3">
      <c r="A49" s="3" t="s">
        <v>83</v>
      </c>
      <c r="B49" s="3" t="s">
        <v>84</v>
      </c>
      <c r="C49" s="83">
        <v>24565</v>
      </c>
      <c r="D49" s="79" t="s">
        <v>293</v>
      </c>
      <c r="E49" s="4">
        <v>60181</v>
      </c>
    </row>
    <row r="50" spans="1:5" x14ac:dyDescent="0.3">
      <c r="A50" s="5" t="s">
        <v>85</v>
      </c>
      <c r="B50" s="5" t="s">
        <v>86</v>
      </c>
      <c r="C50" s="84">
        <v>24759</v>
      </c>
      <c r="D50" s="78" t="s">
        <v>292</v>
      </c>
      <c r="E50" s="6">
        <f>Oconto!Q32</f>
        <v>36270</v>
      </c>
    </row>
    <row r="51" spans="1:5" x14ac:dyDescent="0.3">
      <c r="A51" s="3" t="s">
        <v>87</v>
      </c>
      <c r="B51" s="3" t="s">
        <v>88</v>
      </c>
      <c r="C51" s="83">
        <v>26248</v>
      </c>
      <c r="D51" s="77" t="s">
        <v>293</v>
      </c>
      <c r="E51" s="4">
        <f>Oneida!Q32</f>
        <v>56500</v>
      </c>
    </row>
    <row r="52" spans="1:5" x14ac:dyDescent="0.3">
      <c r="A52" s="5" t="s">
        <v>89</v>
      </c>
      <c r="B52" s="5" t="s">
        <v>90</v>
      </c>
      <c r="C52" s="84">
        <v>118689</v>
      </c>
      <c r="D52" s="78" t="s">
        <v>293</v>
      </c>
      <c r="E52" s="6">
        <f>Outagamie!Q32</f>
        <v>262950</v>
      </c>
    </row>
    <row r="53" spans="1:5" x14ac:dyDescent="0.3">
      <c r="A53" s="3" t="s">
        <v>91</v>
      </c>
      <c r="B53" s="3" t="s">
        <v>92</v>
      </c>
      <c r="C53" s="83">
        <v>66641</v>
      </c>
      <c r="D53" s="77" t="s">
        <v>292</v>
      </c>
      <c r="E53" s="4">
        <f>Ozaukee!Q32</f>
        <v>132200</v>
      </c>
    </row>
    <row r="54" spans="1:5" x14ac:dyDescent="0.3">
      <c r="A54" s="5" t="s">
        <v>93</v>
      </c>
      <c r="B54" s="5" t="s">
        <v>94</v>
      </c>
      <c r="C54" s="84">
        <v>4414</v>
      </c>
      <c r="D54" s="78" t="s">
        <v>292</v>
      </c>
      <c r="E54" s="6">
        <v>8915</v>
      </c>
    </row>
    <row r="55" spans="1:5" x14ac:dyDescent="0.3">
      <c r="A55" s="3" t="s">
        <v>95</v>
      </c>
      <c r="B55" s="3" t="s">
        <v>96</v>
      </c>
      <c r="C55" s="83">
        <v>25910</v>
      </c>
      <c r="D55" s="77" t="s">
        <v>292</v>
      </c>
      <c r="E55" s="4">
        <v>20000</v>
      </c>
    </row>
    <row r="56" spans="1:5" x14ac:dyDescent="0.3">
      <c r="A56" s="5" t="s">
        <v>97</v>
      </c>
      <c r="B56" s="5" t="s">
        <v>98</v>
      </c>
      <c r="C56" s="84">
        <v>28431</v>
      </c>
      <c r="D56" s="78" t="s">
        <v>293</v>
      </c>
      <c r="E56" s="6">
        <f>Polk!Q33</f>
        <v>42093.2</v>
      </c>
    </row>
    <row r="57" spans="1:5" x14ac:dyDescent="0.3">
      <c r="A57" s="3" t="s">
        <v>99</v>
      </c>
      <c r="B57" s="3" t="s">
        <v>100</v>
      </c>
      <c r="C57" s="83">
        <v>44977</v>
      </c>
      <c r="D57" s="77" t="s">
        <v>292</v>
      </c>
      <c r="E57" s="4">
        <f>Portage!Q32</f>
        <v>71793.649999999994</v>
      </c>
    </row>
    <row r="58" spans="1:5" x14ac:dyDescent="0.3">
      <c r="A58" s="5" t="s">
        <v>101</v>
      </c>
      <c r="B58" s="5" t="s">
        <v>102</v>
      </c>
      <c r="C58" s="84">
        <v>9055</v>
      </c>
      <c r="D58" s="81" t="s">
        <v>292</v>
      </c>
      <c r="E58" s="6">
        <f>Price!Q43</f>
        <v>5015</v>
      </c>
    </row>
    <row r="59" spans="1:5" x14ac:dyDescent="0.3">
      <c r="A59" s="3" t="s">
        <v>103</v>
      </c>
      <c r="B59" s="3" t="s">
        <v>104</v>
      </c>
      <c r="C59" s="83">
        <v>119988</v>
      </c>
      <c r="D59" s="77" t="s">
        <v>292</v>
      </c>
      <c r="E59" s="4">
        <f>Racine!Q32</f>
        <v>250000</v>
      </c>
    </row>
    <row r="60" spans="1:5" x14ac:dyDescent="0.3">
      <c r="A60" s="5" t="s">
        <v>105</v>
      </c>
      <c r="B60" s="5" t="s">
        <v>106</v>
      </c>
      <c r="C60" s="84">
        <v>9779</v>
      </c>
      <c r="D60" s="78" t="s">
        <v>293</v>
      </c>
      <c r="E60" s="6">
        <v>3000</v>
      </c>
    </row>
    <row r="61" spans="1:5" x14ac:dyDescent="0.3">
      <c r="A61" s="3" t="s">
        <v>107</v>
      </c>
      <c r="B61" s="3" t="s">
        <v>108</v>
      </c>
      <c r="C61" s="83">
        <v>97177</v>
      </c>
      <c r="D61" s="77" t="s">
        <v>293</v>
      </c>
      <c r="E61" s="4">
        <f>Rock!Q32</f>
        <v>220105</v>
      </c>
    </row>
    <row r="62" spans="1:5" x14ac:dyDescent="0.3">
      <c r="A62" s="5" t="s">
        <v>109</v>
      </c>
      <c r="B62" s="5" t="s">
        <v>110</v>
      </c>
      <c r="C62" s="84">
        <v>8396</v>
      </c>
      <c r="D62" s="78" t="s">
        <v>293</v>
      </c>
      <c r="E62" s="6">
        <f>Rusk!Q54</f>
        <v>13915</v>
      </c>
    </row>
    <row r="63" spans="1:5" x14ac:dyDescent="0.3">
      <c r="A63" s="3" t="s">
        <v>111</v>
      </c>
      <c r="B63" s="3" t="s">
        <v>112</v>
      </c>
      <c r="C63" s="83">
        <v>61464</v>
      </c>
      <c r="D63" s="79" t="s">
        <v>293</v>
      </c>
      <c r="E63" s="4">
        <f>'St. Croix'!Q31</f>
        <v>79076</v>
      </c>
    </row>
    <row r="64" spans="1:5" x14ac:dyDescent="0.3">
      <c r="A64" s="5" t="s">
        <v>113</v>
      </c>
      <c r="B64" s="5" t="s">
        <v>114</v>
      </c>
      <c r="C64" s="84">
        <v>39544</v>
      </c>
      <c r="D64" s="81" t="s">
        <v>292</v>
      </c>
      <c r="E64" s="6">
        <f>Sauk!Q61</f>
        <v>93105.739999999991</v>
      </c>
    </row>
    <row r="65" spans="1:8" x14ac:dyDescent="0.3">
      <c r="A65" s="3" t="s">
        <v>115</v>
      </c>
      <c r="B65" s="3" t="s">
        <v>116</v>
      </c>
      <c r="C65" s="83">
        <v>11623</v>
      </c>
      <c r="D65" s="79" t="s">
        <v>293</v>
      </c>
      <c r="E65" s="4">
        <f>Sawyer!Q32</f>
        <v>6135</v>
      </c>
    </row>
    <row r="66" spans="1:8" x14ac:dyDescent="0.3">
      <c r="A66" s="5" t="s">
        <v>117</v>
      </c>
      <c r="B66" s="5" t="s">
        <v>118</v>
      </c>
      <c r="C66" s="84">
        <v>24408</v>
      </c>
      <c r="D66" s="78" t="s">
        <v>292</v>
      </c>
      <c r="E66" s="6">
        <v>40100</v>
      </c>
    </row>
    <row r="67" spans="1:8" x14ac:dyDescent="0.3">
      <c r="A67" s="3" t="s">
        <v>119</v>
      </c>
      <c r="B67" s="3" t="s">
        <v>120</v>
      </c>
      <c r="C67" s="83">
        <v>72138</v>
      </c>
      <c r="D67" s="79" t="s">
        <v>294</v>
      </c>
      <c r="E67" s="4">
        <f>Sheboygan!Q32</f>
        <v>29800</v>
      </c>
    </row>
    <row r="68" spans="1:8" x14ac:dyDescent="0.3">
      <c r="A68" s="5" t="s">
        <v>121</v>
      </c>
      <c r="B68" s="5" t="s">
        <v>122</v>
      </c>
      <c r="C68" s="84">
        <v>11294</v>
      </c>
      <c r="D68" s="81" t="s">
        <v>292</v>
      </c>
      <c r="E68" s="6">
        <v>13700</v>
      </c>
    </row>
    <row r="69" spans="1:8" x14ac:dyDescent="0.3">
      <c r="A69" s="3" t="s">
        <v>123</v>
      </c>
      <c r="B69" s="3" t="s">
        <v>124</v>
      </c>
      <c r="C69" s="83">
        <v>16714</v>
      </c>
      <c r="D69" s="77" t="s">
        <v>293</v>
      </c>
      <c r="E69" s="4">
        <v>34080</v>
      </c>
    </row>
    <row r="70" spans="1:8" x14ac:dyDescent="0.3">
      <c r="A70" s="5" t="s">
        <v>125</v>
      </c>
      <c r="B70" s="5" t="s">
        <v>126</v>
      </c>
      <c r="C70" s="84">
        <v>17364</v>
      </c>
      <c r="D70" s="78" t="s">
        <v>293</v>
      </c>
      <c r="E70" s="6">
        <v>14070</v>
      </c>
    </row>
    <row r="71" spans="1:8" x14ac:dyDescent="0.3">
      <c r="A71" s="3" t="s">
        <v>127</v>
      </c>
      <c r="B71" s="3" t="s">
        <v>128</v>
      </c>
      <c r="C71" s="83">
        <v>17003</v>
      </c>
      <c r="D71" s="77" t="s">
        <v>292</v>
      </c>
      <c r="E71" s="4">
        <f>Vilas!Q32</f>
        <v>37550</v>
      </c>
    </row>
    <row r="72" spans="1:8" x14ac:dyDescent="0.3">
      <c r="A72" s="5" t="s">
        <v>129</v>
      </c>
      <c r="B72" s="5" t="s">
        <v>130</v>
      </c>
      <c r="C72" s="84">
        <v>63729</v>
      </c>
      <c r="D72" s="78" t="s">
        <v>293</v>
      </c>
      <c r="E72" s="6">
        <f>Walworth!Q32</f>
        <v>140563</v>
      </c>
    </row>
    <row r="73" spans="1:8" x14ac:dyDescent="0.3">
      <c r="A73" s="3" t="s">
        <v>131</v>
      </c>
      <c r="B73" s="3" t="s">
        <v>132</v>
      </c>
      <c r="C73" s="83">
        <v>11278</v>
      </c>
      <c r="D73" s="77" t="s">
        <v>292</v>
      </c>
      <c r="E73" s="4">
        <f>Washburn!Q32</f>
        <v>11000</v>
      </c>
    </row>
    <row r="74" spans="1:8" x14ac:dyDescent="0.3">
      <c r="A74" s="5" t="s">
        <v>133</v>
      </c>
      <c r="B74" s="5" t="s">
        <v>134</v>
      </c>
      <c r="C74" s="84">
        <v>94481</v>
      </c>
      <c r="D74" s="78" t="s">
        <v>292</v>
      </c>
      <c r="E74" s="6">
        <v>133500</v>
      </c>
    </row>
    <row r="75" spans="1:8" x14ac:dyDescent="0.3">
      <c r="A75" s="3" t="s">
        <v>135</v>
      </c>
      <c r="B75" s="3" t="s">
        <v>136</v>
      </c>
      <c r="C75" s="83">
        <v>291183</v>
      </c>
      <c r="D75" s="77" t="s">
        <v>294</v>
      </c>
      <c r="E75" s="4">
        <v>653400</v>
      </c>
    </row>
    <row r="76" spans="1:8" x14ac:dyDescent="0.3">
      <c r="A76" s="5" t="s">
        <v>137</v>
      </c>
      <c r="B76" s="5" t="s">
        <v>138</v>
      </c>
      <c r="C76" s="84">
        <v>31369</v>
      </c>
      <c r="D76" s="78" t="s">
        <v>292</v>
      </c>
      <c r="E76" s="6">
        <f>Waupaca!Q32</f>
        <v>47358.060000000005</v>
      </c>
    </row>
    <row r="77" spans="1:8" x14ac:dyDescent="0.3">
      <c r="A77" s="3" t="s">
        <v>139</v>
      </c>
      <c r="B77" s="3" t="s">
        <v>140</v>
      </c>
      <c r="C77" s="83">
        <v>14465</v>
      </c>
      <c r="D77" s="79" t="s">
        <v>292</v>
      </c>
      <c r="E77" s="4">
        <f>Waushara!Q32</f>
        <v>15605</v>
      </c>
    </row>
    <row r="78" spans="1:8" x14ac:dyDescent="0.3">
      <c r="A78" s="5" t="s">
        <v>141</v>
      </c>
      <c r="B78" s="5" t="s">
        <v>142</v>
      </c>
      <c r="C78" s="84">
        <v>104233</v>
      </c>
      <c r="D78" s="78" t="s">
        <v>292</v>
      </c>
      <c r="E78" s="6">
        <v>142444</v>
      </c>
    </row>
    <row r="79" spans="1:8" x14ac:dyDescent="0.3">
      <c r="A79" s="3" t="s">
        <v>143</v>
      </c>
      <c r="B79" s="3" t="s">
        <v>144</v>
      </c>
      <c r="C79" s="83">
        <v>45206</v>
      </c>
      <c r="D79" s="79" t="s">
        <v>292</v>
      </c>
      <c r="E79" s="4">
        <f>Wood!Q32</f>
        <v>66218.97</v>
      </c>
    </row>
    <row r="80" spans="1:8" x14ac:dyDescent="0.3">
      <c r="B80" s="75"/>
      <c r="C80" s="1">
        <v>3684726</v>
      </c>
      <c r="D80" s="1"/>
      <c r="E80" s="589">
        <f>SUBTOTAL(9,E8:E79)</f>
        <v>7881552.7214879999</v>
      </c>
      <c r="F80" s="586" t="s">
        <v>936</v>
      </c>
      <c r="G80" s="583"/>
      <c r="H80" s="583"/>
    </row>
    <row r="81" spans="4:10" x14ac:dyDescent="0.3">
      <c r="D81" s="80"/>
      <c r="E81" s="590"/>
      <c r="F81" s="591" t="s">
        <v>938</v>
      </c>
      <c r="G81" s="583"/>
      <c r="H81" s="583"/>
    </row>
    <row r="82" spans="4:10" ht="15" customHeight="1" x14ac:dyDescent="0.3">
      <c r="E82" s="589">
        <f>727*(29.96+11.09)</f>
        <v>29843.35</v>
      </c>
      <c r="F82" s="632" t="s">
        <v>937</v>
      </c>
      <c r="G82" s="632"/>
      <c r="H82" s="632"/>
      <c r="I82" s="632"/>
      <c r="J82" s="632"/>
    </row>
    <row r="83" spans="4:10" ht="15" thickBot="1" x14ac:dyDescent="0.35">
      <c r="E83" s="585"/>
    </row>
    <row r="84" spans="4:10" ht="34.799999999999997" customHeight="1" thickBot="1" x14ac:dyDescent="0.35">
      <c r="E84" s="588">
        <f>E80+E82</f>
        <v>7911396.0714879995</v>
      </c>
      <c r="F84" s="584" t="s">
        <v>935</v>
      </c>
    </row>
  </sheetData>
  <autoFilter ref="A7:E79" xr:uid="{A0D705DF-5E4A-40AB-86AC-2EC95DA8DEAA}"/>
  <mergeCells count="1">
    <mergeCell ref="F82:J82"/>
  </mergeCells>
  <pageMargins left="0.7" right="0.7" top="0.75" bottom="0.75" header="0.3" footer="0.3"/>
  <pageSetup scale="78" fitToHeight="0" orientation="landscape" horizontalDpi="300" verticalDpi="300"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AFDC3-BCA3-452F-AB18-A6ED7C03C9DE}">
  <sheetPr>
    <pageSetUpPr fitToPage="1"/>
  </sheetPr>
  <dimension ref="A1:Q49"/>
  <sheetViews>
    <sheetView topLeftCell="A24" zoomScale="87" zoomScaleNormal="70" workbookViewId="0">
      <selection activeCell="L34" sqref="L34"/>
    </sheetView>
  </sheetViews>
  <sheetFormatPr defaultRowHeight="14.4" x14ac:dyDescent="0.3"/>
  <cols>
    <col min="1" max="1" width="33.5546875" style="126" customWidth="1"/>
    <col min="2" max="5" width="15.21875" style="126" customWidth="1"/>
    <col min="6" max="6" width="1.6640625" style="126" customWidth="1"/>
    <col min="7" max="7" width="10.77734375" style="126" customWidth="1"/>
    <col min="8" max="8" width="14" style="126" customWidth="1"/>
    <col min="9" max="9" width="10.77734375" style="126" customWidth="1"/>
    <col min="10" max="10" width="13.21875" style="126" customWidth="1"/>
    <col min="11" max="11" width="14" style="126" customWidth="1"/>
    <col min="12" max="12" width="15.21875" style="126" customWidth="1"/>
    <col min="13" max="14" width="10.77734375" style="126" customWidth="1"/>
    <col min="15" max="15" width="19.88671875" style="126" customWidth="1"/>
    <col min="16" max="16" width="2.21875" style="126" customWidth="1"/>
    <col min="17" max="17" width="12.7773437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583</v>
      </c>
      <c r="C7" s="634"/>
      <c r="D7" s="634"/>
      <c r="E7" s="132"/>
      <c r="G7" s="127"/>
      <c r="H7" s="127"/>
      <c r="I7" s="127"/>
      <c r="J7" s="127"/>
      <c r="K7" s="127"/>
      <c r="L7" s="127"/>
      <c r="M7" s="127"/>
      <c r="N7" s="127"/>
      <c r="O7" s="127"/>
      <c r="P7" s="127"/>
      <c r="Q7" s="127"/>
    </row>
    <row r="8" spans="1:17" ht="15.6" x14ac:dyDescent="0.3">
      <c r="A8" s="131" t="s">
        <v>154</v>
      </c>
      <c r="B8" s="133" t="s">
        <v>155</v>
      </c>
      <c r="C8" s="134"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t="s">
        <v>156</v>
      </c>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249"/>
      <c r="C19" s="250"/>
      <c r="D19" s="250"/>
      <c r="E19" s="184"/>
      <c r="F19" s="183"/>
      <c r="G19" s="249"/>
      <c r="H19" s="250"/>
      <c r="I19" s="250"/>
      <c r="J19" s="250"/>
      <c r="K19" s="250"/>
      <c r="L19" s="250"/>
      <c r="M19" s="250"/>
      <c r="N19" s="250"/>
      <c r="O19" s="184"/>
      <c r="P19" s="183"/>
      <c r="Q19" s="184"/>
    </row>
    <row r="20" spans="1:17" x14ac:dyDescent="0.3">
      <c r="A20" s="155"/>
      <c r="B20" s="238"/>
      <c r="C20" s="239"/>
      <c r="D20" s="240"/>
      <c r="E20" s="240"/>
      <c r="F20" s="183"/>
      <c r="G20" s="241"/>
      <c r="H20" s="242"/>
      <c r="I20" s="242"/>
      <c r="J20" s="242"/>
      <c r="K20" s="242"/>
      <c r="L20" s="242"/>
      <c r="M20" s="242"/>
      <c r="N20" s="242"/>
      <c r="O20" s="243"/>
      <c r="P20" s="183"/>
      <c r="Q20" s="244">
        <f t="shared" ref="Q20:Q30" si="0">SUM(B20:O20)</f>
        <v>0</v>
      </c>
    </row>
    <row r="21" spans="1:17" x14ac:dyDescent="0.3">
      <c r="A21" s="163"/>
      <c r="B21" s="245"/>
      <c r="C21" s="242"/>
      <c r="D21" s="246"/>
      <c r="E21" s="246"/>
      <c r="F21" s="183"/>
      <c r="G21" s="241"/>
      <c r="H21" s="242"/>
      <c r="I21" s="242"/>
      <c r="J21" s="242"/>
      <c r="K21" s="242"/>
      <c r="L21" s="242"/>
      <c r="M21" s="242"/>
      <c r="N21" s="242"/>
      <c r="O21" s="243"/>
      <c r="P21" s="183"/>
      <c r="Q21" s="247">
        <f t="shared" si="0"/>
        <v>0</v>
      </c>
    </row>
    <row r="22" spans="1:17" x14ac:dyDescent="0.3">
      <c r="A22" s="163"/>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v>36700</v>
      </c>
      <c r="C31" s="181"/>
      <c r="D31" s="181">
        <v>5720</v>
      </c>
      <c r="E31" s="182"/>
      <c r="F31" s="183"/>
      <c r="G31" s="180"/>
      <c r="H31" s="181"/>
      <c r="I31" s="181"/>
      <c r="J31" s="181"/>
      <c r="K31" s="181">
        <v>200</v>
      </c>
      <c r="L31" s="181"/>
      <c r="M31" s="181">
        <v>2900</v>
      </c>
      <c r="N31" s="181">
        <v>350</v>
      </c>
      <c r="O31" s="182" t="s">
        <v>584</v>
      </c>
      <c r="P31" s="183"/>
      <c r="Q31" s="184">
        <f>SUM(B31:O31)</f>
        <v>45870</v>
      </c>
    </row>
    <row r="32" spans="1:17" ht="15" thickBot="1" x14ac:dyDescent="0.35">
      <c r="A32" s="173" t="s">
        <v>185</v>
      </c>
      <c r="B32" s="185">
        <f>SUM(B20:B31)</f>
        <v>36700</v>
      </c>
      <c r="C32" s="185">
        <f t="shared" ref="C32:O32" si="1">SUM(C20:C31)</f>
        <v>0</v>
      </c>
      <c r="D32" s="185">
        <f t="shared" si="1"/>
        <v>5720</v>
      </c>
      <c r="E32" s="185">
        <f t="shared" si="1"/>
        <v>0</v>
      </c>
      <c r="F32" s="185">
        <f t="shared" si="1"/>
        <v>0</v>
      </c>
      <c r="G32" s="185">
        <f t="shared" si="1"/>
        <v>0</v>
      </c>
      <c r="H32" s="185">
        <f t="shared" si="1"/>
        <v>0</v>
      </c>
      <c r="I32" s="185">
        <f t="shared" si="1"/>
        <v>0</v>
      </c>
      <c r="J32" s="185">
        <f t="shared" si="1"/>
        <v>0</v>
      </c>
      <c r="K32" s="185">
        <f t="shared" si="1"/>
        <v>200</v>
      </c>
      <c r="L32" s="185">
        <f t="shared" si="1"/>
        <v>0</v>
      </c>
      <c r="M32" s="185">
        <f t="shared" si="1"/>
        <v>2900</v>
      </c>
      <c r="N32" s="185">
        <f t="shared" si="1"/>
        <v>350</v>
      </c>
      <c r="O32" s="185">
        <f t="shared" si="1"/>
        <v>0</v>
      </c>
      <c r="P32" s="189"/>
      <c r="Q32" s="190">
        <f>SUM(Q19:Q31)</f>
        <v>45870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c r="C38" s="634"/>
      <c r="D38" s="634"/>
      <c r="E38" s="132"/>
    </row>
    <row r="39" spans="1:17" ht="15.6" x14ac:dyDescent="0.3">
      <c r="A39" s="131" t="s">
        <v>190</v>
      </c>
      <c r="B39" s="633"/>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c r="C44" s="634"/>
      <c r="D44" s="634"/>
      <c r="E44" s="635"/>
    </row>
    <row r="45" spans="1:17" ht="15.6" x14ac:dyDescent="0.3">
      <c r="A45" s="131" t="s">
        <v>194</v>
      </c>
      <c r="B45" s="633"/>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6B95C3C4-E259-4419-AE02-60C07604442F}"/>
    <hyperlink ref="B49" r:id="rId2" xr:uid="{B60EB29F-057F-4DD4-9E1E-56CF263A454E}"/>
  </hyperlinks>
  <pageMargins left="0.7" right="0.7" top="0.75" bottom="0.75" header="0.3" footer="0.3"/>
  <pageSetup scale="51" orientation="landscape"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44AE1-0F74-46F0-AE9F-0045DA80EFC1}">
  <sheetPr>
    <pageSetUpPr fitToPage="1"/>
  </sheetPr>
  <dimension ref="A1:Q49"/>
  <sheetViews>
    <sheetView topLeftCell="A32" zoomScale="87" zoomScaleNormal="70" workbookViewId="0">
      <selection activeCell="Q32" sqref="B20:Q32"/>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438</v>
      </c>
      <c r="C7" s="634"/>
      <c r="D7" s="634"/>
      <c r="E7" s="132"/>
      <c r="G7" s="127"/>
      <c r="H7" s="127"/>
      <c r="I7" s="127"/>
      <c r="J7" s="127"/>
      <c r="K7" s="127"/>
      <c r="L7" s="127"/>
      <c r="M7" s="127"/>
      <c r="N7" s="127"/>
      <c r="O7" s="127"/>
      <c r="P7" s="127"/>
      <c r="Q7" s="127"/>
    </row>
    <row r="8" spans="1:17" ht="15.6" x14ac:dyDescent="0.3">
      <c r="A8" s="131" t="s">
        <v>154</v>
      </c>
      <c r="B8" s="133" t="s">
        <v>155</v>
      </c>
      <c r="C8" s="134"/>
      <c r="D8" s="135" t="s">
        <v>157</v>
      </c>
      <c r="E8" s="135"/>
      <c r="G8" s="127"/>
      <c r="M8" s="127"/>
      <c r="N8" s="127"/>
      <c r="O8" s="127"/>
      <c r="P8" s="127"/>
      <c r="Q8" s="127"/>
    </row>
    <row r="9" spans="1:17" ht="15.6" x14ac:dyDescent="0.3">
      <c r="A9" s="131"/>
      <c r="B9" s="133" t="s">
        <v>158</v>
      </c>
      <c r="C9" s="136" t="s">
        <v>156</v>
      </c>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6" t="s">
        <v>156</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t="s">
        <v>439</v>
      </c>
      <c r="B20" s="238"/>
      <c r="C20" s="239"/>
      <c r="D20" s="240"/>
      <c r="E20" s="240"/>
      <c r="F20" s="183"/>
      <c r="G20" s="241"/>
      <c r="H20" s="242"/>
      <c r="I20" s="242"/>
      <c r="J20" s="242">
        <v>1500</v>
      </c>
      <c r="K20" s="242"/>
      <c r="L20" s="242"/>
      <c r="M20" s="242"/>
      <c r="N20" s="242"/>
      <c r="O20" s="243"/>
      <c r="P20" s="183"/>
      <c r="Q20" s="244">
        <f t="shared" ref="Q20:Q30" si="0">SUM(B20:O20)</f>
        <v>1500</v>
      </c>
    </row>
    <row r="21" spans="1:17" x14ac:dyDescent="0.3">
      <c r="A21" s="163"/>
      <c r="B21" s="245"/>
      <c r="C21" s="242"/>
      <c r="D21" s="246"/>
      <c r="E21" s="246"/>
      <c r="F21" s="183"/>
      <c r="G21" s="241"/>
      <c r="H21" s="242"/>
      <c r="I21" s="242"/>
      <c r="J21" s="242"/>
      <c r="K21" s="242"/>
      <c r="L21" s="242"/>
      <c r="M21" s="242"/>
      <c r="N21" s="242"/>
      <c r="O21" s="243"/>
      <c r="P21" s="183"/>
      <c r="Q21" s="247">
        <f t="shared" si="0"/>
        <v>0</v>
      </c>
    </row>
    <row r="22" spans="1:17" x14ac:dyDescent="0.3">
      <c r="A22" s="163"/>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v>2400</v>
      </c>
      <c r="C31" s="181">
        <v>200</v>
      </c>
      <c r="D31" s="181">
        <v>0</v>
      </c>
      <c r="E31" s="182">
        <v>3000</v>
      </c>
      <c r="F31" s="183"/>
      <c r="G31" s="180">
        <v>0</v>
      </c>
      <c r="H31" s="181">
        <v>0</v>
      </c>
      <c r="I31" s="181">
        <v>0</v>
      </c>
      <c r="J31" s="181">
        <v>400</v>
      </c>
      <c r="K31" s="181">
        <v>200</v>
      </c>
      <c r="L31" s="181">
        <v>0</v>
      </c>
      <c r="M31" s="181">
        <v>300</v>
      </c>
      <c r="N31" s="181"/>
      <c r="O31" s="182"/>
      <c r="P31" s="183"/>
      <c r="Q31" s="184">
        <f>SUM(B31:O31)</f>
        <v>6500</v>
      </c>
    </row>
    <row r="32" spans="1:17" ht="15" thickBot="1" x14ac:dyDescent="0.35">
      <c r="A32" s="173" t="s">
        <v>185</v>
      </c>
      <c r="B32" s="185">
        <f>SUM(B20:B31)</f>
        <v>2400</v>
      </c>
      <c r="C32" s="185">
        <f t="shared" ref="C32:O32" si="1">SUM(C20:C31)</f>
        <v>200</v>
      </c>
      <c r="D32" s="185">
        <f t="shared" si="1"/>
        <v>0</v>
      </c>
      <c r="E32" s="185">
        <f t="shared" si="1"/>
        <v>3000</v>
      </c>
      <c r="F32" s="185">
        <f t="shared" si="1"/>
        <v>0</v>
      </c>
      <c r="G32" s="185">
        <f t="shared" si="1"/>
        <v>0</v>
      </c>
      <c r="H32" s="185">
        <f t="shared" si="1"/>
        <v>0</v>
      </c>
      <c r="I32" s="185">
        <f t="shared" si="1"/>
        <v>0</v>
      </c>
      <c r="J32" s="185">
        <f t="shared" si="1"/>
        <v>1900</v>
      </c>
      <c r="K32" s="185">
        <f t="shared" si="1"/>
        <v>200</v>
      </c>
      <c r="L32" s="185">
        <f t="shared" si="1"/>
        <v>0</v>
      </c>
      <c r="M32" s="185">
        <f t="shared" si="1"/>
        <v>300</v>
      </c>
      <c r="N32" s="185">
        <f t="shared" si="1"/>
        <v>0</v>
      </c>
      <c r="O32" s="185">
        <f t="shared" si="1"/>
        <v>0</v>
      </c>
      <c r="P32" s="189"/>
      <c r="Q32" s="190">
        <f>SUM(Q19:Q31)</f>
        <v>8000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440</v>
      </c>
      <c r="C38" s="634"/>
      <c r="D38" s="634"/>
      <c r="E38" s="132"/>
    </row>
    <row r="39" spans="1:17" ht="16.8" x14ac:dyDescent="0.4">
      <c r="A39" s="131" t="s">
        <v>190</v>
      </c>
      <c r="B39" s="678" t="s">
        <v>440</v>
      </c>
      <c r="C39" s="679"/>
      <c r="D39" s="679"/>
      <c r="E39" s="680"/>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c r="C44" s="634"/>
      <c r="D44" s="634"/>
      <c r="E44" s="635"/>
    </row>
    <row r="45" spans="1:17" ht="15.6" x14ac:dyDescent="0.3">
      <c r="A45" s="131" t="s">
        <v>194</v>
      </c>
      <c r="B45" s="633"/>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7DFDFE0D-2B1F-4D58-BD2D-2AF9B9932849}"/>
    <hyperlink ref="B49" r:id="rId2" xr:uid="{49C9694B-EFA6-4318-93CE-657831E54600}"/>
  </hyperlinks>
  <pageMargins left="0.7" right="0.7" top="0.75" bottom="0.75" header="0.3" footer="0.3"/>
  <pageSetup scale="51" orientation="landscape"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9A5FC-4788-4DFE-8B6A-39ACD43EBA25}">
  <sheetPr>
    <pageSetUpPr fitToPage="1"/>
  </sheetPr>
  <dimension ref="A1:Q74"/>
  <sheetViews>
    <sheetView topLeftCell="A52" zoomScale="87" zoomScaleNormal="70" workbookViewId="0">
      <selection activeCell="M58" sqref="M58"/>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505</v>
      </c>
      <c r="C7" s="634"/>
      <c r="D7" s="634"/>
      <c r="E7" s="132"/>
      <c r="G7" s="127"/>
      <c r="H7" s="127"/>
      <c r="I7" s="127"/>
      <c r="J7" s="127"/>
      <c r="K7" s="127"/>
      <c r="L7" s="127"/>
      <c r="M7" s="127"/>
      <c r="N7" s="127"/>
      <c r="O7" s="127"/>
      <c r="P7" s="127"/>
      <c r="Q7" s="127"/>
    </row>
    <row r="8" spans="1:17" ht="15.6" x14ac:dyDescent="0.3">
      <c r="A8" s="131" t="s">
        <v>154</v>
      </c>
      <c r="B8" s="133" t="s">
        <v>155</v>
      </c>
      <c r="C8" s="134"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t="s">
        <v>156</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x14ac:dyDescent="0.3">
      <c r="A19" s="328" t="s">
        <v>182</v>
      </c>
      <c r="B19" s="346"/>
      <c r="C19" s="347"/>
      <c r="D19" s="347"/>
      <c r="E19" s="348"/>
      <c r="F19" s="183"/>
      <c r="G19" s="346"/>
      <c r="H19" s="347"/>
      <c r="I19" s="347"/>
      <c r="J19" s="347"/>
      <c r="K19" s="347"/>
      <c r="L19" s="347"/>
      <c r="M19" s="347"/>
      <c r="N19" s="347"/>
      <c r="O19" s="348"/>
      <c r="P19" s="183"/>
      <c r="Q19" s="348"/>
    </row>
    <row r="20" spans="1:17" ht="15.6" x14ac:dyDescent="0.3">
      <c r="A20" s="329" t="s">
        <v>506</v>
      </c>
      <c r="B20" s="245"/>
      <c r="C20" s="242"/>
      <c r="D20" s="246"/>
      <c r="E20" s="349"/>
      <c r="F20" s="350"/>
      <c r="G20" s="241"/>
      <c r="H20" s="242"/>
      <c r="I20" s="242"/>
      <c r="J20" s="349">
        <v>30</v>
      </c>
      <c r="K20" s="242"/>
      <c r="L20" s="242"/>
      <c r="M20" s="242"/>
      <c r="N20" s="349"/>
      <c r="O20" s="351"/>
      <c r="P20" s="350"/>
      <c r="Q20" s="247">
        <f t="shared" ref="Q20:Q54" si="0">SUM(B20:O20)</f>
        <v>30</v>
      </c>
    </row>
    <row r="21" spans="1:17" ht="15.6" x14ac:dyDescent="0.3">
      <c r="A21" s="329" t="s">
        <v>507</v>
      </c>
      <c r="B21" s="245"/>
      <c r="C21" s="242"/>
      <c r="D21" s="246"/>
      <c r="E21" s="349"/>
      <c r="F21" s="350"/>
      <c r="G21" s="241"/>
      <c r="H21" s="242"/>
      <c r="I21" s="242"/>
      <c r="J21" s="349">
        <v>30</v>
      </c>
      <c r="K21" s="242"/>
      <c r="L21" s="242"/>
      <c r="M21" s="242"/>
      <c r="N21" s="349"/>
      <c r="O21" s="351"/>
      <c r="P21" s="350"/>
      <c r="Q21" s="247">
        <f t="shared" si="0"/>
        <v>30</v>
      </c>
    </row>
    <row r="22" spans="1:17" ht="15.6" x14ac:dyDescent="0.3">
      <c r="A22" s="329" t="s">
        <v>508</v>
      </c>
      <c r="B22" s="245"/>
      <c r="C22" s="242"/>
      <c r="D22" s="246"/>
      <c r="E22" s="349"/>
      <c r="F22" s="350"/>
      <c r="G22" s="241"/>
      <c r="H22" s="242"/>
      <c r="I22" s="242"/>
      <c r="J22" s="349">
        <v>75</v>
      </c>
      <c r="K22" s="242"/>
      <c r="L22" s="242"/>
      <c r="M22" s="242"/>
      <c r="N22" s="349"/>
      <c r="O22" s="351"/>
      <c r="P22" s="350"/>
      <c r="Q22" s="247">
        <f t="shared" si="0"/>
        <v>75</v>
      </c>
    </row>
    <row r="23" spans="1:17" ht="15.6" x14ac:dyDescent="0.3">
      <c r="A23" s="329" t="s">
        <v>509</v>
      </c>
      <c r="B23" s="245"/>
      <c r="C23" s="242"/>
      <c r="D23" s="246"/>
      <c r="E23" s="349"/>
      <c r="F23" s="350"/>
      <c r="G23" s="241"/>
      <c r="H23" s="242"/>
      <c r="I23" s="242"/>
      <c r="J23" s="349">
        <v>55</v>
      </c>
      <c r="K23" s="242"/>
      <c r="L23" s="242"/>
      <c r="M23" s="242"/>
      <c r="N23" s="349">
        <v>20</v>
      </c>
      <c r="O23" s="351" t="s">
        <v>510</v>
      </c>
      <c r="P23" s="350"/>
      <c r="Q23" s="247">
        <f t="shared" si="0"/>
        <v>75</v>
      </c>
    </row>
    <row r="24" spans="1:17" ht="15.6" x14ac:dyDescent="0.3">
      <c r="A24" s="329" t="s">
        <v>511</v>
      </c>
      <c r="B24" s="245"/>
      <c r="C24" s="242"/>
      <c r="D24" s="246"/>
      <c r="E24" s="349"/>
      <c r="F24" s="350"/>
      <c r="G24" s="241"/>
      <c r="H24" s="242"/>
      <c r="I24" s="242"/>
      <c r="J24" s="349">
        <v>26.4</v>
      </c>
      <c r="K24" s="242"/>
      <c r="L24" s="242"/>
      <c r="M24" s="242"/>
      <c r="N24" s="349">
        <v>1201.5</v>
      </c>
      <c r="O24" s="351" t="s">
        <v>510</v>
      </c>
      <c r="P24" s="350"/>
      <c r="Q24" s="247"/>
    </row>
    <row r="25" spans="1:17" ht="15.6" x14ac:dyDescent="0.3">
      <c r="A25" s="329" t="s">
        <v>512</v>
      </c>
      <c r="B25" s="245"/>
      <c r="C25" s="242"/>
      <c r="D25" s="246"/>
      <c r="E25" s="349"/>
      <c r="F25" s="350"/>
      <c r="G25" s="241"/>
      <c r="H25" s="242"/>
      <c r="I25" s="242"/>
      <c r="J25" s="349">
        <v>11</v>
      </c>
      <c r="K25" s="242"/>
      <c r="L25" s="242"/>
      <c r="M25" s="242"/>
      <c r="N25" s="349"/>
      <c r="O25" s="351"/>
      <c r="P25" s="350"/>
      <c r="Q25" s="247">
        <f t="shared" si="0"/>
        <v>11</v>
      </c>
    </row>
    <row r="26" spans="1:17" ht="15.6" x14ac:dyDescent="0.3">
      <c r="A26" s="329" t="s">
        <v>513</v>
      </c>
      <c r="B26" s="245"/>
      <c r="C26" s="242"/>
      <c r="D26" s="246"/>
      <c r="E26" s="349"/>
      <c r="F26" s="350"/>
      <c r="G26" s="241"/>
      <c r="H26" s="242"/>
      <c r="I26" s="242"/>
      <c r="J26" s="349">
        <v>55</v>
      </c>
      <c r="K26" s="242"/>
      <c r="L26" s="242"/>
      <c r="M26" s="242"/>
      <c r="N26" s="349">
        <v>50</v>
      </c>
      <c r="O26" s="351" t="s">
        <v>510</v>
      </c>
      <c r="P26" s="350"/>
      <c r="Q26" s="247">
        <f t="shared" si="0"/>
        <v>105</v>
      </c>
    </row>
    <row r="27" spans="1:17" ht="15.6" x14ac:dyDescent="0.3">
      <c r="A27" s="329" t="s">
        <v>514</v>
      </c>
      <c r="B27" s="245"/>
      <c r="C27" s="242"/>
      <c r="D27" s="246"/>
      <c r="E27" s="349"/>
      <c r="F27" s="350"/>
      <c r="G27" s="241"/>
      <c r="H27" s="242"/>
      <c r="I27" s="242"/>
      <c r="J27" s="349">
        <v>30</v>
      </c>
      <c r="K27" s="242"/>
      <c r="L27" s="242"/>
      <c r="M27" s="242"/>
      <c r="N27" s="349"/>
      <c r="O27" s="351"/>
      <c r="P27" s="350"/>
      <c r="Q27" s="247">
        <f t="shared" si="0"/>
        <v>30</v>
      </c>
    </row>
    <row r="28" spans="1:17" ht="15.6" x14ac:dyDescent="0.3">
      <c r="A28" s="329" t="s">
        <v>515</v>
      </c>
      <c r="B28" s="245"/>
      <c r="C28" s="242"/>
      <c r="D28" s="246"/>
      <c r="E28" s="349"/>
      <c r="F28" s="350"/>
      <c r="G28" s="241"/>
      <c r="H28" s="242"/>
      <c r="I28" s="242"/>
      <c r="J28" s="349">
        <v>51.75</v>
      </c>
      <c r="K28" s="242"/>
      <c r="L28" s="242"/>
      <c r="M28" s="242"/>
      <c r="N28" s="349"/>
      <c r="O28" s="351"/>
      <c r="P28" s="350"/>
      <c r="Q28" s="247">
        <f t="shared" si="0"/>
        <v>51.75</v>
      </c>
    </row>
    <row r="29" spans="1:17" ht="15.6" x14ac:dyDescent="0.3">
      <c r="A29" s="329" t="s">
        <v>516</v>
      </c>
      <c r="B29" s="245"/>
      <c r="C29" s="242"/>
      <c r="D29" s="246"/>
      <c r="E29" s="349"/>
      <c r="F29" s="350"/>
      <c r="G29" s="241"/>
      <c r="H29" s="242"/>
      <c r="I29" s="242"/>
      <c r="J29" s="349">
        <v>30</v>
      </c>
      <c r="K29" s="242"/>
      <c r="L29" s="242"/>
      <c r="M29" s="242"/>
      <c r="N29" s="349"/>
      <c r="O29" s="351"/>
      <c r="P29" s="350"/>
      <c r="Q29" s="247"/>
    </row>
    <row r="30" spans="1:17" ht="15.6" x14ac:dyDescent="0.3">
      <c r="A30" s="329" t="s">
        <v>517</v>
      </c>
      <c r="B30" s="245"/>
      <c r="C30" s="242"/>
      <c r="D30" s="246"/>
      <c r="E30" s="349"/>
      <c r="F30" s="350"/>
      <c r="G30" s="241"/>
      <c r="H30" s="242"/>
      <c r="I30" s="242"/>
      <c r="J30" s="349">
        <v>67.8</v>
      </c>
      <c r="K30" s="242"/>
      <c r="L30" s="242"/>
      <c r="M30" s="242"/>
      <c r="N30" s="349">
        <v>467</v>
      </c>
      <c r="O30" s="351" t="s">
        <v>510</v>
      </c>
      <c r="P30" s="350"/>
      <c r="Q30" s="247"/>
    </row>
    <row r="31" spans="1:17" ht="15.6" x14ac:dyDescent="0.3">
      <c r="A31" s="329" t="s">
        <v>518</v>
      </c>
      <c r="B31" s="245"/>
      <c r="C31" s="242"/>
      <c r="D31" s="246"/>
      <c r="E31" s="349">
        <v>64</v>
      </c>
      <c r="F31" s="350"/>
      <c r="G31" s="241"/>
      <c r="H31" s="242"/>
      <c r="I31" s="242"/>
      <c r="J31" s="349">
        <v>33</v>
      </c>
      <c r="K31" s="242"/>
      <c r="L31" s="242"/>
      <c r="M31" s="242"/>
      <c r="N31" s="349"/>
      <c r="O31" s="351"/>
      <c r="P31" s="350"/>
      <c r="Q31" s="247">
        <f t="shared" si="0"/>
        <v>97</v>
      </c>
    </row>
    <row r="32" spans="1:17" ht="15.6" x14ac:dyDescent="0.3">
      <c r="A32" s="329" t="s">
        <v>519</v>
      </c>
      <c r="B32" s="245"/>
      <c r="C32" s="242"/>
      <c r="D32" s="246"/>
      <c r="E32" s="349"/>
      <c r="F32" s="350"/>
      <c r="G32" s="241"/>
      <c r="H32" s="242"/>
      <c r="I32" s="242"/>
      <c r="J32" s="349">
        <v>30</v>
      </c>
      <c r="K32" s="242"/>
      <c r="L32" s="242"/>
      <c r="M32" s="242"/>
      <c r="N32" s="349"/>
      <c r="O32" s="351"/>
      <c r="P32" s="350"/>
      <c r="Q32" s="247"/>
    </row>
    <row r="33" spans="1:17" ht="15.6" x14ac:dyDescent="0.3">
      <c r="A33" s="329" t="s">
        <v>520</v>
      </c>
      <c r="B33" s="245"/>
      <c r="C33" s="242"/>
      <c r="D33" s="246"/>
      <c r="E33" s="349"/>
      <c r="F33" s="350"/>
      <c r="G33" s="241"/>
      <c r="H33" s="242"/>
      <c r="I33" s="242"/>
      <c r="J33" s="349">
        <v>30</v>
      </c>
      <c r="K33" s="242"/>
      <c r="L33" s="242"/>
      <c r="M33" s="242"/>
      <c r="N33" s="349"/>
      <c r="O33" s="351"/>
      <c r="P33" s="350"/>
      <c r="Q33" s="247">
        <f t="shared" si="0"/>
        <v>30</v>
      </c>
    </row>
    <row r="34" spans="1:17" ht="15.6" x14ac:dyDescent="0.3">
      <c r="A34" s="329" t="s">
        <v>521</v>
      </c>
      <c r="B34" s="245"/>
      <c r="C34" s="242"/>
      <c r="D34" s="246"/>
      <c r="E34" s="349">
        <v>5</v>
      </c>
      <c r="F34" s="350"/>
      <c r="G34" s="241"/>
      <c r="H34" s="242"/>
      <c r="I34" s="242"/>
      <c r="J34" s="349">
        <v>15</v>
      </c>
      <c r="K34" s="242"/>
      <c r="L34" s="242"/>
      <c r="M34" s="242"/>
      <c r="N34" s="349">
        <v>25</v>
      </c>
      <c r="O34" s="351" t="s">
        <v>510</v>
      </c>
      <c r="P34" s="350"/>
      <c r="Q34" s="247">
        <f t="shared" si="0"/>
        <v>45</v>
      </c>
    </row>
    <row r="35" spans="1:17" ht="15.6" x14ac:dyDescent="0.3">
      <c r="A35" s="329" t="s">
        <v>522</v>
      </c>
      <c r="B35" s="245"/>
      <c r="C35" s="242"/>
      <c r="D35" s="246"/>
      <c r="E35" s="349"/>
      <c r="F35" s="350"/>
      <c r="G35" s="241"/>
      <c r="H35" s="242"/>
      <c r="I35" s="242"/>
      <c r="J35" s="349">
        <v>15</v>
      </c>
      <c r="K35" s="242"/>
      <c r="L35" s="242"/>
      <c r="M35" s="242"/>
      <c r="N35" s="349"/>
      <c r="O35" s="351"/>
      <c r="P35" s="350"/>
      <c r="Q35" s="247">
        <f t="shared" si="0"/>
        <v>15</v>
      </c>
    </row>
    <row r="36" spans="1:17" ht="15.6" x14ac:dyDescent="0.3">
      <c r="A36" s="329" t="s">
        <v>523</v>
      </c>
      <c r="B36" s="245"/>
      <c r="C36" s="242"/>
      <c r="D36" s="246"/>
      <c r="E36" s="349">
        <v>70</v>
      </c>
      <c r="F36" s="350"/>
      <c r="G36" s="241"/>
      <c r="H36" s="242"/>
      <c r="I36" s="242"/>
      <c r="J36" s="349">
        <v>16</v>
      </c>
      <c r="K36" s="242"/>
      <c r="L36" s="242"/>
      <c r="M36" s="242"/>
      <c r="N36" s="349"/>
      <c r="O36" s="351"/>
      <c r="P36" s="350"/>
      <c r="Q36" s="247">
        <f t="shared" si="0"/>
        <v>86</v>
      </c>
    </row>
    <row r="37" spans="1:17" ht="15.6" x14ac:dyDescent="0.3">
      <c r="A37" s="329" t="s">
        <v>524</v>
      </c>
      <c r="B37" s="245"/>
      <c r="C37" s="242"/>
      <c r="D37" s="246"/>
      <c r="E37" s="349">
        <v>36</v>
      </c>
      <c r="F37" s="350"/>
      <c r="G37" s="241"/>
      <c r="H37" s="242"/>
      <c r="I37" s="242"/>
      <c r="J37" s="349">
        <v>22</v>
      </c>
      <c r="K37" s="242"/>
      <c r="L37" s="242"/>
      <c r="M37" s="242"/>
      <c r="N37" s="349">
        <v>15</v>
      </c>
      <c r="O37" s="351" t="s">
        <v>525</v>
      </c>
      <c r="P37" s="350"/>
      <c r="Q37" s="247"/>
    </row>
    <row r="38" spans="1:17" ht="15.6" x14ac:dyDescent="0.3">
      <c r="A38" s="329" t="s">
        <v>526</v>
      </c>
      <c r="B38" s="245"/>
      <c r="C38" s="242"/>
      <c r="D38" s="246"/>
      <c r="E38" s="349"/>
      <c r="F38" s="350"/>
      <c r="G38" s="241"/>
      <c r="H38" s="242"/>
      <c r="I38" s="242"/>
      <c r="J38" s="349">
        <v>35</v>
      </c>
      <c r="K38" s="242"/>
      <c r="L38" s="242"/>
      <c r="M38" s="242"/>
      <c r="N38" s="349"/>
      <c r="O38" s="351"/>
      <c r="P38" s="350"/>
      <c r="Q38" s="247"/>
    </row>
    <row r="39" spans="1:17" ht="15.6" x14ac:dyDescent="0.3">
      <c r="A39" s="329" t="s">
        <v>527</v>
      </c>
      <c r="B39" s="245"/>
      <c r="C39" s="242"/>
      <c r="D39" s="246"/>
      <c r="E39" s="349"/>
      <c r="F39" s="350"/>
      <c r="G39" s="241"/>
      <c r="H39" s="242"/>
      <c r="I39" s="242"/>
      <c r="J39" s="349">
        <v>50</v>
      </c>
      <c r="K39" s="242"/>
      <c r="L39" s="242"/>
      <c r="M39" s="242"/>
      <c r="N39" s="349">
        <v>25</v>
      </c>
      <c r="O39" s="351" t="s">
        <v>510</v>
      </c>
      <c r="P39" s="350"/>
      <c r="Q39" s="247">
        <f t="shared" si="0"/>
        <v>75</v>
      </c>
    </row>
    <row r="40" spans="1:17" ht="15.6" x14ac:dyDescent="0.3">
      <c r="A40" s="329" t="s">
        <v>528</v>
      </c>
      <c r="B40" s="245"/>
      <c r="C40" s="242"/>
      <c r="D40" s="246"/>
      <c r="E40" s="349"/>
      <c r="F40" s="350"/>
      <c r="G40" s="241"/>
      <c r="H40" s="242"/>
      <c r="I40" s="242"/>
      <c r="J40" s="349">
        <v>23</v>
      </c>
      <c r="K40" s="242"/>
      <c r="L40" s="242"/>
      <c r="M40" s="242"/>
      <c r="N40" s="349">
        <v>100</v>
      </c>
      <c r="O40" s="351" t="s">
        <v>510</v>
      </c>
      <c r="P40" s="350"/>
      <c r="Q40" s="247">
        <f t="shared" si="0"/>
        <v>123</v>
      </c>
    </row>
    <row r="41" spans="1:17" ht="15.6" x14ac:dyDescent="0.3">
      <c r="A41" s="329" t="s">
        <v>529</v>
      </c>
      <c r="B41" s="245"/>
      <c r="C41" s="242"/>
      <c r="D41" s="246"/>
      <c r="E41" s="349">
        <v>150</v>
      </c>
      <c r="F41" s="350"/>
      <c r="G41" s="241"/>
      <c r="H41" s="242"/>
      <c r="I41" s="242"/>
      <c r="J41" s="349">
        <v>18.399999999999999</v>
      </c>
      <c r="K41" s="242"/>
      <c r="L41" s="242"/>
      <c r="M41" s="242"/>
      <c r="N41" s="349">
        <v>20</v>
      </c>
      <c r="O41" s="351" t="s">
        <v>510</v>
      </c>
      <c r="P41" s="350"/>
      <c r="Q41" s="247"/>
    </row>
    <row r="42" spans="1:17" ht="15.6" x14ac:dyDescent="0.3">
      <c r="A42" s="329" t="s">
        <v>530</v>
      </c>
      <c r="B42" s="245"/>
      <c r="C42" s="242"/>
      <c r="D42" s="246"/>
      <c r="E42" s="349">
        <v>79.72</v>
      </c>
      <c r="F42" s="350"/>
      <c r="G42" s="241"/>
      <c r="H42" s="242"/>
      <c r="I42" s="242"/>
      <c r="J42" s="349">
        <v>48.3</v>
      </c>
      <c r="K42" s="242"/>
      <c r="L42" s="242"/>
      <c r="M42" s="242"/>
      <c r="N42" s="349"/>
      <c r="O42" s="351"/>
      <c r="P42" s="350"/>
      <c r="Q42" s="247">
        <f t="shared" si="0"/>
        <v>128.01999999999998</v>
      </c>
    </row>
    <row r="43" spans="1:17" ht="15.6" x14ac:dyDescent="0.3">
      <c r="A43" s="329" t="s">
        <v>531</v>
      </c>
      <c r="B43" s="245"/>
      <c r="C43" s="242"/>
      <c r="D43" s="246"/>
      <c r="E43" s="349"/>
      <c r="F43" s="350"/>
      <c r="G43" s="241"/>
      <c r="H43" s="242"/>
      <c r="I43" s="242"/>
      <c r="J43" s="349">
        <v>57.5</v>
      </c>
      <c r="K43" s="242"/>
      <c r="L43" s="242"/>
      <c r="M43" s="242"/>
      <c r="N43" s="349">
        <v>20</v>
      </c>
      <c r="O43" s="351" t="s">
        <v>510</v>
      </c>
      <c r="P43" s="350"/>
      <c r="Q43" s="247">
        <f t="shared" si="0"/>
        <v>77.5</v>
      </c>
    </row>
    <row r="44" spans="1:17" ht="15.6" x14ac:dyDescent="0.3">
      <c r="A44" s="329" t="s">
        <v>532</v>
      </c>
      <c r="B44" s="245"/>
      <c r="C44" s="242"/>
      <c r="D44" s="246"/>
      <c r="E44" s="349"/>
      <c r="F44" s="350"/>
      <c r="G44" s="241"/>
      <c r="H44" s="242"/>
      <c r="I44" s="242"/>
      <c r="J44" s="349">
        <v>30</v>
      </c>
      <c r="K44" s="242"/>
      <c r="L44" s="242"/>
      <c r="M44" s="242"/>
      <c r="N44" s="349"/>
      <c r="O44" s="351"/>
      <c r="P44" s="350"/>
      <c r="Q44" s="247">
        <f t="shared" si="0"/>
        <v>30</v>
      </c>
    </row>
    <row r="45" spans="1:17" ht="15.6" x14ac:dyDescent="0.3">
      <c r="A45" s="329" t="s">
        <v>533</v>
      </c>
      <c r="B45" s="245"/>
      <c r="C45" s="242"/>
      <c r="D45" s="246"/>
      <c r="E45" s="349">
        <v>375</v>
      </c>
      <c r="F45" s="350"/>
      <c r="G45" s="241"/>
      <c r="H45" s="242"/>
      <c r="I45" s="242"/>
      <c r="J45" s="349">
        <v>100</v>
      </c>
      <c r="K45" s="242"/>
      <c r="L45" s="242"/>
      <c r="M45" s="242"/>
      <c r="N45" s="349">
        <v>25</v>
      </c>
      <c r="O45" s="351" t="s">
        <v>510</v>
      </c>
      <c r="P45" s="350"/>
      <c r="Q45" s="247"/>
    </row>
    <row r="46" spans="1:17" ht="15.6" x14ac:dyDescent="0.3">
      <c r="A46" s="329" t="s">
        <v>534</v>
      </c>
      <c r="B46" s="245"/>
      <c r="C46" s="242"/>
      <c r="D46" s="246"/>
      <c r="E46" s="349">
        <v>165</v>
      </c>
      <c r="F46" s="350"/>
      <c r="G46" s="241"/>
      <c r="H46" s="242"/>
      <c r="I46" s="242"/>
      <c r="J46" s="349">
        <v>16.5</v>
      </c>
      <c r="K46" s="242"/>
      <c r="L46" s="242"/>
      <c r="M46" s="242"/>
      <c r="N46" s="349"/>
      <c r="O46" s="351"/>
      <c r="P46" s="350"/>
      <c r="Q46" s="247">
        <f t="shared" si="0"/>
        <v>181.5</v>
      </c>
    </row>
    <row r="47" spans="1:17" ht="15.6" x14ac:dyDescent="0.3">
      <c r="A47" s="329" t="s">
        <v>535</v>
      </c>
      <c r="B47" s="245"/>
      <c r="C47" s="242"/>
      <c r="D47" s="246"/>
      <c r="E47" s="349"/>
      <c r="F47" s="350"/>
      <c r="G47" s="241"/>
      <c r="H47" s="242"/>
      <c r="I47" s="242"/>
      <c r="J47" s="349">
        <v>27.6</v>
      </c>
      <c r="K47" s="242"/>
      <c r="L47" s="242"/>
      <c r="M47" s="242"/>
      <c r="N47" s="349">
        <v>45.75</v>
      </c>
      <c r="O47" s="351" t="s">
        <v>510</v>
      </c>
      <c r="P47" s="350"/>
      <c r="Q47" s="247">
        <f t="shared" si="0"/>
        <v>73.349999999999994</v>
      </c>
    </row>
    <row r="48" spans="1:17" ht="15.6" x14ac:dyDescent="0.3">
      <c r="A48" s="329" t="s">
        <v>536</v>
      </c>
      <c r="B48" s="245"/>
      <c r="C48" s="242"/>
      <c r="D48" s="246"/>
      <c r="E48" s="349">
        <v>138.75</v>
      </c>
      <c r="F48" s="350"/>
      <c r="G48" s="241"/>
      <c r="H48" s="242"/>
      <c r="I48" s="242"/>
      <c r="J48" s="349">
        <v>117</v>
      </c>
      <c r="K48" s="242"/>
      <c r="L48" s="242"/>
      <c r="M48" s="242"/>
      <c r="N48" s="349">
        <v>5</v>
      </c>
      <c r="O48" s="351" t="s">
        <v>510</v>
      </c>
      <c r="P48" s="350"/>
      <c r="Q48" s="247">
        <f t="shared" si="0"/>
        <v>260.75</v>
      </c>
    </row>
    <row r="49" spans="1:17" ht="15.6" x14ac:dyDescent="0.3">
      <c r="A49" s="329" t="s">
        <v>537</v>
      </c>
      <c r="B49" s="245"/>
      <c r="C49" s="242"/>
      <c r="D49" s="246"/>
      <c r="E49" s="349">
        <v>136</v>
      </c>
      <c r="F49" s="350"/>
      <c r="G49" s="241"/>
      <c r="H49" s="242"/>
      <c r="I49" s="242"/>
      <c r="J49" s="349">
        <v>25.2</v>
      </c>
      <c r="K49" s="242"/>
      <c r="L49" s="242"/>
      <c r="M49" s="242"/>
      <c r="N49" s="349"/>
      <c r="O49" s="351"/>
      <c r="P49" s="350"/>
      <c r="Q49" s="247">
        <f t="shared" si="0"/>
        <v>161.19999999999999</v>
      </c>
    </row>
    <row r="50" spans="1:17" ht="15.6" x14ac:dyDescent="0.3">
      <c r="A50" s="329" t="s">
        <v>538</v>
      </c>
      <c r="B50" s="245"/>
      <c r="C50" s="242"/>
      <c r="D50" s="246"/>
      <c r="E50" s="349">
        <v>142</v>
      </c>
      <c r="F50" s="350"/>
      <c r="G50" s="241"/>
      <c r="H50" s="242"/>
      <c r="I50" s="242"/>
      <c r="J50" s="349">
        <v>21.8</v>
      </c>
      <c r="K50" s="242"/>
      <c r="L50" s="242"/>
      <c r="M50" s="242"/>
      <c r="N50" s="349"/>
      <c r="O50" s="351"/>
      <c r="P50" s="350"/>
      <c r="Q50" s="247"/>
    </row>
    <row r="51" spans="1:17" ht="15.6" x14ac:dyDescent="0.3">
      <c r="A51" s="329" t="s">
        <v>539</v>
      </c>
      <c r="B51" s="245"/>
      <c r="C51" s="242"/>
      <c r="D51" s="246"/>
      <c r="E51" s="349">
        <v>420.64</v>
      </c>
      <c r="F51" s="350"/>
      <c r="G51" s="241"/>
      <c r="H51" s="242"/>
      <c r="I51" s="242"/>
      <c r="J51" s="349">
        <v>128.80000000000001</v>
      </c>
      <c r="K51" s="242"/>
      <c r="L51" s="242"/>
      <c r="M51" s="242"/>
      <c r="N51" s="349">
        <v>103</v>
      </c>
      <c r="O51" s="351" t="s">
        <v>510</v>
      </c>
      <c r="P51" s="350"/>
      <c r="Q51" s="247">
        <f t="shared" si="0"/>
        <v>652.44000000000005</v>
      </c>
    </row>
    <row r="52" spans="1:17" ht="15.6" x14ac:dyDescent="0.3">
      <c r="A52" s="329" t="s">
        <v>540</v>
      </c>
      <c r="B52" s="245"/>
      <c r="C52" s="242"/>
      <c r="D52" s="246"/>
      <c r="E52" s="349">
        <v>375</v>
      </c>
      <c r="F52" s="350"/>
      <c r="G52" s="241"/>
      <c r="H52" s="242"/>
      <c r="I52" s="242"/>
      <c r="J52" s="349">
        <v>50</v>
      </c>
      <c r="K52" s="242"/>
      <c r="L52" s="242"/>
      <c r="M52" s="242"/>
      <c r="N52" s="349">
        <v>142</v>
      </c>
      <c r="O52" s="351" t="s">
        <v>510</v>
      </c>
      <c r="P52" s="350"/>
      <c r="Q52" s="247">
        <f t="shared" si="0"/>
        <v>567</v>
      </c>
    </row>
    <row r="53" spans="1:17" ht="15.6" x14ac:dyDescent="0.3">
      <c r="A53" s="329" t="s">
        <v>541</v>
      </c>
      <c r="B53" s="245"/>
      <c r="C53" s="242"/>
      <c r="D53" s="246"/>
      <c r="E53" s="349">
        <v>1760</v>
      </c>
      <c r="F53" s="350"/>
      <c r="G53" s="241"/>
      <c r="H53" s="242"/>
      <c r="I53" s="242"/>
      <c r="J53" s="349"/>
      <c r="K53" s="242"/>
      <c r="L53" s="242"/>
      <c r="M53" s="242"/>
      <c r="N53" s="349">
        <v>1540</v>
      </c>
      <c r="O53" s="351" t="s">
        <v>510</v>
      </c>
      <c r="P53" s="350"/>
      <c r="Q53" s="247">
        <f t="shared" si="0"/>
        <v>3300</v>
      </c>
    </row>
    <row r="54" spans="1:17" ht="15.6" x14ac:dyDescent="0.3">
      <c r="A54" s="329" t="s">
        <v>542</v>
      </c>
      <c r="B54" s="245"/>
      <c r="C54" s="242"/>
      <c r="D54" s="246"/>
      <c r="E54" s="349"/>
      <c r="F54" s="350"/>
      <c r="G54" s="241"/>
      <c r="H54" s="242"/>
      <c r="I54" s="242"/>
      <c r="J54" s="349">
        <v>20.13</v>
      </c>
      <c r="K54" s="242"/>
      <c r="L54" s="242"/>
      <c r="M54" s="242"/>
      <c r="N54" s="349"/>
      <c r="O54" s="351"/>
      <c r="P54" s="350"/>
      <c r="Q54" s="247">
        <f t="shared" si="0"/>
        <v>20.13</v>
      </c>
    </row>
    <row r="55" spans="1:17" ht="15.6" x14ac:dyDescent="0.3">
      <c r="A55" s="330" t="s">
        <v>543</v>
      </c>
      <c r="B55" s="352"/>
      <c r="C55" s="353"/>
      <c r="D55" s="354"/>
      <c r="E55" s="355">
        <f>SUM(E20:E54)</f>
        <v>3917.11</v>
      </c>
      <c r="F55" s="183"/>
      <c r="G55" s="356"/>
      <c r="H55" s="353"/>
      <c r="I55" s="353"/>
      <c r="J55" s="355">
        <f>SUM(J20:J54)</f>
        <v>1392.18</v>
      </c>
      <c r="K55" s="353"/>
      <c r="L55" s="353"/>
      <c r="M55" s="353"/>
      <c r="N55" s="355">
        <f>SUM(N20:N54)</f>
        <v>3804.25</v>
      </c>
      <c r="O55" s="357"/>
      <c r="P55" s="183"/>
      <c r="Q55" s="358">
        <f>SUM(Q20:Q54)</f>
        <v>6330.64</v>
      </c>
    </row>
    <row r="56" spans="1:17" ht="29.4" thickBot="1" x14ac:dyDescent="0.35">
      <c r="A56" s="331" t="s">
        <v>184</v>
      </c>
      <c r="B56" s="359">
        <v>111459</v>
      </c>
      <c r="C56" s="360">
        <v>19500</v>
      </c>
      <c r="D56" s="360">
        <v>28392</v>
      </c>
      <c r="E56" s="361">
        <v>18983.21</v>
      </c>
      <c r="F56" s="183"/>
      <c r="G56" s="359">
        <v>7350</v>
      </c>
      <c r="H56" s="360"/>
      <c r="I56" s="360"/>
      <c r="J56" s="360"/>
      <c r="K56" s="360">
        <v>1000</v>
      </c>
      <c r="L56" s="360">
        <v>1200</v>
      </c>
      <c r="M56" s="360">
        <v>6240</v>
      </c>
      <c r="N56" s="360">
        <v>2800</v>
      </c>
      <c r="O56" s="361" t="s">
        <v>510</v>
      </c>
      <c r="P56" s="183"/>
      <c r="Q56" s="362">
        <f>SUM(B56:O56)</f>
        <v>196924.21</v>
      </c>
    </row>
    <row r="57" spans="1:17" ht="15" thickBot="1" x14ac:dyDescent="0.35">
      <c r="A57" s="173" t="s">
        <v>185</v>
      </c>
      <c r="B57" s="185">
        <f>B56+B55</f>
        <v>111459</v>
      </c>
      <c r="C57" s="185">
        <f t="shared" ref="C57:N57" si="1">C56+C55</f>
        <v>19500</v>
      </c>
      <c r="D57" s="185">
        <f t="shared" si="1"/>
        <v>28392</v>
      </c>
      <c r="E57" s="185">
        <f t="shared" si="1"/>
        <v>22900.32</v>
      </c>
      <c r="F57" s="185">
        <f t="shared" si="1"/>
        <v>0</v>
      </c>
      <c r="G57" s="185">
        <f t="shared" si="1"/>
        <v>7350</v>
      </c>
      <c r="H57" s="185">
        <f t="shared" si="1"/>
        <v>0</v>
      </c>
      <c r="I57" s="185">
        <f t="shared" si="1"/>
        <v>0</v>
      </c>
      <c r="J57" s="185">
        <f t="shared" si="1"/>
        <v>1392.18</v>
      </c>
      <c r="K57" s="185">
        <f t="shared" si="1"/>
        <v>1000</v>
      </c>
      <c r="L57" s="185">
        <f t="shared" si="1"/>
        <v>1200</v>
      </c>
      <c r="M57" s="185">
        <f t="shared" si="1"/>
        <v>6240</v>
      </c>
      <c r="N57" s="185">
        <f t="shared" si="1"/>
        <v>6604.25</v>
      </c>
      <c r="O57" s="188"/>
      <c r="P57" s="189"/>
      <c r="Q57" s="190">
        <f>SUM(Q19:Q56)</f>
        <v>209585.49</v>
      </c>
    </row>
    <row r="58" spans="1:17" x14ac:dyDescent="0.3">
      <c r="Q58" s="179" t="s">
        <v>186</v>
      </c>
    </row>
    <row r="59" spans="1:17" x14ac:dyDescent="0.3">
      <c r="N59" s="345"/>
    </row>
    <row r="60" spans="1:17" ht="21" customHeight="1" x14ac:dyDescent="0.3">
      <c r="A60" s="643" t="s">
        <v>187</v>
      </c>
      <c r="B60" s="643"/>
      <c r="C60" s="643"/>
      <c r="D60" s="643"/>
      <c r="E60" s="643"/>
      <c r="F60" s="643"/>
      <c r="G60" s="643"/>
      <c r="H60" s="643"/>
    </row>
    <row r="61" spans="1:17" x14ac:dyDescent="0.3">
      <c r="A61" s="643"/>
      <c r="B61" s="643"/>
      <c r="C61" s="643"/>
      <c r="D61" s="643"/>
      <c r="E61" s="643"/>
      <c r="F61" s="643"/>
      <c r="G61" s="643"/>
      <c r="H61" s="643"/>
    </row>
    <row r="62" spans="1:17" x14ac:dyDescent="0.3">
      <c r="A62" s="643"/>
      <c r="B62" s="643"/>
      <c r="C62" s="643"/>
      <c r="D62" s="643"/>
      <c r="E62" s="643"/>
      <c r="F62" s="643"/>
      <c r="G62" s="643"/>
      <c r="H62" s="643"/>
    </row>
    <row r="63" spans="1:17" ht="15.6" x14ac:dyDescent="0.3">
      <c r="A63" s="131" t="s">
        <v>188</v>
      </c>
      <c r="B63" s="633" t="s">
        <v>544</v>
      </c>
      <c r="C63" s="634"/>
      <c r="D63" s="634"/>
      <c r="E63" s="132"/>
    </row>
    <row r="64" spans="1:17" ht="15.6" x14ac:dyDescent="0.3">
      <c r="A64" s="131" t="s">
        <v>190</v>
      </c>
      <c r="B64" s="633" t="s">
        <v>545</v>
      </c>
      <c r="C64" s="634"/>
      <c r="D64" s="634"/>
      <c r="E64" s="635"/>
    </row>
    <row r="65" spans="1:8" ht="15.6" x14ac:dyDescent="0.3">
      <c r="A65" s="131"/>
      <c r="B65" s="127"/>
      <c r="C65" s="127"/>
      <c r="D65" s="127"/>
      <c r="E65" s="127"/>
    </row>
    <row r="66" spans="1:8" ht="15.6" x14ac:dyDescent="0.3">
      <c r="A66" s="131"/>
      <c r="B66" s="127"/>
      <c r="C66" s="127"/>
      <c r="D66" s="127"/>
      <c r="E66" s="127"/>
    </row>
    <row r="67" spans="1:8" x14ac:dyDescent="0.3">
      <c r="A67" s="636" t="s">
        <v>192</v>
      </c>
      <c r="B67" s="636"/>
      <c r="C67" s="636"/>
      <c r="D67" s="636"/>
      <c r="E67" s="636"/>
      <c r="F67" s="636"/>
      <c r="G67" s="636"/>
      <c r="H67" s="636"/>
    </row>
    <row r="68" spans="1:8" x14ac:dyDescent="0.3">
      <c r="A68" s="636"/>
      <c r="B68" s="636"/>
      <c r="C68" s="636"/>
      <c r="D68" s="636"/>
      <c r="E68" s="636"/>
      <c r="F68" s="636"/>
      <c r="G68" s="636"/>
      <c r="H68" s="636"/>
    </row>
    <row r="69" spans="1:8" ht="15.6" x14ac:dyDescent="0.3">
      <c r="A69" s="131" t="s">
        <v>193</v>
      </c>
      <c r="B69" s="633" t="s">
        <v>546</v>
      </c>
      <c r="C69" s="634"/>
      <c r="D69" s="634"/>
      <c r="E69" s="635"/>
    </row>
    <row r="70" spans="1:8" ht="15.6" x14ac:dyDescent="0.3">
      <c r="A70" s="131" t="s">
        <v>194</v>
      </c>
      <c r="B70" s="633" t="s">
        <v>547</v>
      </c>
      <c r="C70" s="634"/>
      <c r="D70" s="634"/>
      <c r="E70" s="635"/>
    </row>
    <row r="71" spans="1:8" ht="15.6" x14ac:dyDescent="0.3">
      <c r="A71" s="131"/>
      <c r="B71" s="637"/>
      <c r="C71" s="637"/>
      <c r="D71" s="637"/>
      <c r="E71" s="637"/>
    </row>
    <row r="73" spans="1:8" x14ac:dyDescent="0.3">
      <c r="A73" s="126" t="s">
        <v>195</v>
      </c>
      <c r="B73" s="43" t="s">
        <v>196</v>
      </c>
      <c r="C73" s="43"/>
      <c r="D73" s="43"/>
      <c r="E73" s="43"/>
    </row>
    <row r="74" spans="1:8" x14ac:dyDescent="0.3">
      <c r="B74" s="43" t="s">
        <v>197</v>
      </c>
      <c r="C74" s="43"/>
      <c r="D74" s="43"/>
      <c r="E74" s="43"/>
    </row>
  </sheetData>
  <mergeCells count="11">
    <mergeCell ref="B63:D63"/>
    <mergeCell ref="B7:D7"/>
    <mergeCell ref="B15:O15"/>
    <mergeCell ref="B17:E17"/>
    <mergeCell ref="G17:O17"/>
    <mergeCell ref="A60:H62"/>
    <mergeCell ref="B64:E64"/>
    <mergeCell ref="A67:H68"/>
    <mergeCell ref="B69:E69"/>
    <mergeCell ref="B70:E70"/>
    <mergeCell ref="B71:E71"/>
  </mergeCells>
  <hyperlinks>
    <hyperlink ref="B74" r:id="rId1" xr:uid="{6A8B536F-DC8C-4AC3-8DA0-25304435C648}"/>
    <hyperlink ref="B73" r:id="rId2" xr:uid="{3A674238-2577-48D6-BA5F-919740BBD7EF}"/>
  </hyperlinks>
  <pageMargins left="0.7" right="0.7" top="0.75" bottom="0.75" header="0.3" footer="0.3"/>
  <pageSetup scale="41" orientation="landscape"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822CA-7D2C-40AF-AD35-12BD050EE975}">
  <sheetPr>
    <pageSetUpPr fitToPage="1"/>
  </sheetPr>
  <dimension ref="A1:Q49"/>
  <sheetViews>
    <sheetView topLeftCell="A26" zoomScale="87" zoomScaleNormal="70" workbookViewId="0">
      <selection activeCell="B15" sqref="B15:O15"/>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4" style="8" customWidth="1"/>
    <col min="9" max="9" width="10.664062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238</v>
      </c>
      <c r="C7" s="654"/>
      <c r="D7" s="654"/>
      <c r="E7" s="14"/>
      <c r="G7" s="9"/>
      <c r="H7" s="9"/>
      <c r="I7" s="9"/>
      <c r="J7" s="9"/>
      <c r="K7" s="9"/>
      <c r="L7" s="9"/>
      <c r="M7" s="9"/>
      <c r="N7" s="9"/>
      <c r="O7" s="9"/>
      <c r="P7" s="9"/>
      <c r="Q7" s="9"/>
    </row>
    <row r="8" spans="1:17" ht="15.6" x14ac:dyDescent="0.3">
      <c r="A8" s="13" t="s">
        <v>154</v>
      </c>
      <c r="B8" s="15" t="s">
        <v>155</v>
      </c>
      <c r="C8" s="16" t="s">
        <v>239</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t="s">
        <v>239</v>
      </c>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16"/>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191"/>
      <c r="C19" s="192"/>
      <c r="D19" s="192"/>
      <c r="E19" s="193"/>
      <c r="F19" s="194"/>
      <c r="G19" s="191"/>
      <c r="H19" s="192"/>
      <c r="I19" s="192"/>
      <c r="J19" s="192"/>
      <c r="K19" s="192"/>
      <c r="L19" s="192"/>
      <c r="M19" s="192"/>
      <c r="N19" s="192"/>
      <c r="O19" s="193"/>
      <c r="P19" s="194"/>
      <c r="Q19" s="193"/>
    </row>
    <row r="20" spans="1:17" x14ac:dyDescent="0.3">
      <c r="A20" s="37" t="s">
        <v>240</v>
      </c>
      <c r="B20" s="195"/>
      <c r="C20" s="196"/>
      <c r="D20" s="197"/>
      <c r="E20" s="197"/>
      <c r="F20" s="194"/>
      <c r="G20" s="198"/>
      <c r="H20" s="199"/>
      <c r="I20" s="199"/>
      <c r="J20" s="199"/>
      <c r="K20" s="199"/>
      <c r="L20" s="199"/>
      <c r="M20" s="199"/>
      <c r="N20" s="199"/>
      <c r="O20" s="200"/>
      <c r="P20" s="194"/>
      <c r="Q20" s="201">
        <f t="shared" ref="Q20:Q30" si="0">SUM(B20:O20)</f>
        <v>0</v>
      </c>
    </row>
    <row r="21" spans="1:17" x14ac:dyDescent="0.3">
      <c r="A21" s="38" t="s">
        <v>241</v>
      </c>
      <c r="B21" s="202"/>
      <c r="C21" s="199"/>
      <c r="D21" s="203"/>
      <c r="E21" s="203"/>
      <c r="F21" s="194"/>
      <c r="G21" s="198"/>
      <c r="H21" s="199"/>
      <c r="I21" s="199"/>
      <c r="J21" s="199"/>
      <c r="K21" s="199"/>
      <c r="L21" s="199"/>
      <c r="M21" s="199"/>
      <c r="N21" s="199"/>
      <c r="O21" s="200"/>
      <c r="P21" s="194"/>
      <c r="Q21" s="204">
        <f t="shared" si="0"/>
        <v>0</v>
      </c>
    </row>
    <row r="22" spans="1:17" x14ac:dyDescent="0.3">
      <c r="A22" s="38" t="s">
        <v>242</v>
      </c>
      <c r="B22" s="202"/>
      <c r="C22" s="199"/>
      <c r="D22" s="203"/>
      <c r="E22" s="203"/>
      <c r="F22" s="194"/>
      <c r="G22" s="198"/>
      <c r="H22" s="199"/>
      <c r="I22" s="199"/>
      <c r="J22" s="199"/>
      <c r="K22" s="199"/>
      <c r="L22" s="199"/>
      <c r="M22" s="199"/>
      <c r="N22" s="199"/>
      <c r="O22" s="200"/>
      <c r="P22" s="194"/>
      <c r="Q22" s="204">
        <f t="shared" si="0"/>
        <v>0</v>
      </c>
    </row>
    <row r="23" spans="1:17" x14ac:dyDescent="0.3">
      <c r="A23" s="38" t="s">
        <v>243</v>
      </c>
      <c r="B23" s="202"/>
      <c r="C23" s="199"/>
      <c r="D23" s="203"/>
      <c r="E23" s="203"/>
      <c r="F23" s="194"/>
      <c r="G23" s="198"/>
      <c r="H23" s="199"/>
      <c r="I23" s="199"/>
      <c r="J23" s="199"/>
      <c r="K23" s="199"/>
      <c r="L23" s="199"/>
      <c r="M23" s="199"/>
      <c r="N23" s="199"/>
      <c r="O23" s="200"/>
      <c r="P23" s="194"/>
      <c r="Q23" s="204">
        <f t="shared" si="0"/>
        <v>0</v>
      </c>
    </row>
    <row r="24" spans="1:17" x14ac:dyDescent="0.3">
      <c r="A24" s="38"/>
      <c r="B24" s="202"/>
      <c r="C24" s="199"/>
      <c r="D24" s="203"/>
      <c r="E24" s="203"/>
      <c r="F24" s="194"/>
      <c r="G24" s="198"/>
      <c r="H24" s="199"/>
      <c r="I24" s="199"/>
      <c r="J24" s="199"/>
      <c r="K24" s="199"/>
      <c r="L24" s="199"/>
      <c r="M24" s="199"/>
      <c r="N24" s="199"/>
      <c r="O24" s="200"/>
      <c r="P24" s="194"/>
      <c r="Q24" s="204">
        <f t="shared" si="0"/>
        <v>0</v>
      </c>
    </row>
    <row r="25" spans="1:17" x14ac:dyDescent="0.3">
      <c r="A25" s="38"/>
      <c r="B25" s="202"/>
      <c r="C25" s="199"/>
      <c r="D25" s="203"/>
      <c r="E25" s="203"/>
      <c r="F25" s="194"/>
      <c r="G25" s="198"/>
      <c r="H25" s="199"/>
      <c r="I25" s="199"/>
      <c r="J25" s="199"/>
      <c r="K25" s="199"/>
      <c r="L25" s="199"/>
      <c r="M25" s="199"/>
      <c r="N25" s="199"/>
      <c r="O25" s="200"/>
      <c r="P25" s="194"/>
      <c r="Q25" s="204">
        <f t="shared" si="0"/>
        <v>0</v>
      </c>
    </row>
    <row r="26" spans="1:17" x14ac:dyDescent="0.3">
      <c r="A26" s="38"/>
      <c r="B26" s="202"/>
      <c r="C26" s="199"/>
      <c r="D26" s="203"/>
      <c r="E26" s="203"/>
      <c r="F26" s="194"/>
      <c r="G26" s="198"/>
      <c r="H26" s="199"/>
      <c r="I26" s="199"/>
      <c r="J26" s="199"/>
      <c r="K26" s="199"/>
      <c r="L26" s="199"/>
      <c r="M26" s="199"/>
      <c r="N26" s="199"/>
      <c r="O26" s="200"/>
      <c r="P26" s="194"/>
      <c r="Q26" s="204">
        <f t="shared" si="0"/>
        <v>0</v>
      </c>
    </row>
    <row r="27" spans="1:17" x14ac:dyDescent="0.3">
      <c r="A27" s="38"/>
      <c r="B27" s="202"/>
      <c r="C27" s="199"/>
      <c r="D27" s="203"/>
      <c r="E27" s="203"/>
      <c r="F27" s="194"/>
      <c r="G27" s="198"/>
      <c r="H27" s="199"/>
      <c r="I27" s="199"/>
      <c r="J27" s="199"/>
      <c r="K27" s="199"/>
      <c r="L27" s="199"/>
      <c r="M27" s="199"/>
      <c r="N27" s="199"/>
      <c r="O27" s="200"/>
      <c r="P27" s="194"/>
      <c r="Q27" s="204">
        <f t="shared" si="0"/>
        <v>0</v>
      </c>
    </row>
    <row r="28" spans="1:17" x14ac:dyDescent="0.3">
      <c r="A28" s="38"/>
      <c r="B28" s="202"/>
      <c r="C28" s="199"/>
      <c r="D28" s="203"/>
      <c r="E28" s="203"/>
      <c r="F28" s="194"/>
      <c r="G28" s="198"/>
      <c r="H28" s="199"/>
      <c r="I28" s="199"/>
      <c r="J28" s="199"/>
      <c r="K28" s="199"/>
      <c r="L28" s="199"/>
      <c r="M28" s="199"/>
      <c r="N28" s="199"/>
      <c r="O28" s="200"/>
      <c r="P28" s="194"/>
      <c r="Q28" s="204">
        <f t="shared" si="0"/>
        <v>0</v>
      </c>
    </row>
    <row r="29" spans="1:17" x14ac:dyDescent="0.3">
      <c r="A29" s="38"/>
      <c r="B29" s="202"/>
      <c r="C29" s="199"/>
      <c r="D29" s="203"/>
      <c r="E29" s="203"/>
      <c r="F29" s="194"/>
      <c r="G29" s="198"/>
      <c r="H29" s="199"/>
      <c r="I29" s="199"/>
      <c r="J29" s="199"/>
      <c r="K29" s="199"/>
      <c r="L29" s="199"/>
      <c r="M29" s="199"/>
      <c r="N29" s="199"/>
      <c r="O29" s="200"/>
      <c r="P29" s="194"/>
      <c r="Q29" s="204">
        <f t="shared" si="0"/>
        <v>0</v>
      </c>
    </row>
    <row r="30" spans="1:17" ht="15" thickBot="1" x14ac:dyDescent="0.35">
      <c r="A30" s="39"/>
      <c r="B30" s="202"/>
      <c r="C30" s="199"/>
      <c r="D30" s="203"/>
      <c r="E30" s="203"/>
      <c r="F30" s="194"/>
      <c r="G30" s="198"/>
      <c r="H30" s="199"/>
      <c r="I30" s="199"/>
      <c r="J30" s="199"/>
      <c r="K30" s="199"/>
      <c r="L30" s="199"/>
      <c r="M30" s="199"/>
      <c r="N30" s="199"/>
      <c r="O30" s="200"/>
      <c r="P30" s="194"/>
      <c r="Q30" s="205">
        <f t="shared" si="0"/>
        <v>0</v>
      </c>
    </row>
    <row r="31" spans="1:17" ht="29.4" thickBot="1" x14ac:dyDescent="0.35">
      <c r="A31" s="40" t="s">
        <v>184</v>
      </c>
      <c r="B31" s="206">
        <v>11250</v>
      </c>
      <c r="C31" s="207"/>
      <c r="D31" s="207"/>
      <c r="E31" s="208"/>
      <c r="F31" s="194"/>
      <c r="G31" s="206"/>
      <c r="H31" s="207"/>
      <c r="I31" s="207"/>
      <c r="J31" s="207"/>
      <c r="K31" s="207"/>
      <c r="L31" s="207"/>
      <c r="M31" s="207"/>
      <c r="N31" s="207"/>
      <c r="O31" s="208"/>
      <c r="P31" s="194"/>
      <c r="Q31" s="193">
        <f>SUM(B31:O31)</f>
        <v>11250</v>
      </c>
    </row>
    <row r="32" spans="1:17" ht="15" thickBot="1" x14ac:dyDescent="0.35">
      <c r="A32" s="41" t="s">
        <v>185</v>
      </c>
      <c r="B32" s="209">
        <v>11250</v>
      </c>
      <c r="C32" s="210"/>
      <c r="D32" s="210"/>
      <c r="E32" s="210"/>
      <c r="F32" s="211"/>
      <c r="G32" s="212"/>
      <c r="H32" s="212"/>
      <c r="I32" s="212"/>
      <c r="J32" s="212"/>
      <c r="K32" s="212"/>
      <c r="L32" s="212"/>
      <c r="M32" s="212"/>
      <c r="N32" s="212"/>
      <c r="O32" s="212"/>
      <c r="P32" s="213"/>
      <c r="Q32" s="214">
        <f>SUM(Q19:Q31)</f>
        <v>11250</v>
      </c>
    </row>
    <row r="33" spans="1:17" x14ac:dyDescent="0.3">
      <c r="Q33" s="42" t="s">
        <v>186</v>
      </c>
    </row>
    <row r="35" spans="1:17" ht="21" customHeight="1" x14ac:dyDescent="0.3">
      <c r="A35" s="660" t="s">
        <v>187</v>
      </c>
      <c r="B35" s="660"/>
      <c r="C35" s="660"/>
      <c r="D35" s="660"/>
      <c r="E35" s="660"/>
      <c r="F35" s="660"/>
      <c r="G35" s="660"/>
      <c r="H35" s="660"/>
    </row>
    <row r="36" spans="1:17" x14ac:dyDescent="0.3">
      <c r="A36" s="660"/>
      <c r="B36" s="660"/>
      <c r="C36" s="660"/>
      <c r="D36" s="660"/>
      <c r="E36" s="660"/>
      <c r="F36" s="660"/>
      <c r="G36" s="660"/>
      <c r="H36" s="660"/>
    </row>
    <row r="37" spans="1:17" x14ac:dyDescent="0.3">
      <c r="A37" s="660"/>
      <c r="B37" s="660"/>
      <c r="C37" s="660"/>
      <c r="D37" s="660"/>
      <c r="E37" s="660"/>
      <c r="F37" s="660"/>
      <c r="G37" s="660"/>
      <c r="H37" s="660"/>
    </row>
    <row r="38" spans="1:17" ht="15.6" x14ac:dyDescent="0.3">
      <c r="A38" s="13" t="s">
        <v>188</v>
      </c>
      <c r="B38" s="653" t="s">
        <v>244</v>
      </c>
      <c r="C38" s="654"/>
      <c r="D38" s="654"/>
      <c r="E38" s="14"/>
    </row>
    <row r="39" spans="1:17" ht="15.6" x14ac:dyDescent="0.3">
      <c r="A39" s="13" t="s">
        <v>190</v>
      </c>
      <c r="B39" s="653" t="s">
        <v>244</v>
      </c>
      <c r="C39" s="654"/>
      <c r="D39" s="654"/>
      <c r="E39" s="661"/>
    </row>
    <row r="40" spans="1:17" ht="15.6" x14ac:dyDescent="0.3">
      <c r="A40" s="13"/>
      <c r="B40" s="9"/>
      <c r="C40" s="9"/>
      <c r="D40" s="9"/>
      <c r="E40" s="9"/>
    </row>
    <row r="41" spans="1:17" ht="15.6" x14ac:dyDescent="0.3">
      <c r="A41" s="13"/>
      <c r="B41" s="9"/>
      <c r="C41" s="9"/>
      <c r="D41" s="9"/>
      <c r="E41" s="9"/>
    </row>
    <row r="42" spans="1:17" x14ac:dyDescent="0.3">
      <c r="A42" s="662" t="s">
        <v>192</v>
      </c>
      <c r="B42" s="662"/>
      <c r="C42" s="662"/>
      <c r="D42" s="662"/>
      <c r="E42" s="662"/>
      <c r="F42" s="662"/>
      <c r="G42" s="662"/>
      <c r="H42" s="662"/>
    </row>
    <row r="43" spans="1:17" x14ac:dyDescent="0.3">
      <c r="A43" s="662"/>
      <c r="B43" s="662"/>
      <c r="C43" s="662"/>
      <c r="D43" s="662"/>
      <c r="E43" s="662"/>
      <c r="F43" s="662"/>
      <c r="G43" s="662"/>
      <c r="H43" s="662"/>
    </row>
    <row r="44" spans="1:17" ht="15.6" x14ac:dyDescent="0.3">
      <c r="A44" s="13" t="s">
        <v>193</v>
      </c>
      <c r="B44" s="653" t="s">
        <v>245</v>
      </c>
      <c r="C44" s="654"/>
      <c r="D44" s="654"/>
      <c r="E44" s="661"/>
    </row>
    <row r="45" spans="1:17" ht="15.6" x14ac:dyDescent="0.3">
      <c r="A45" s="13" t="s">
        <v>194</v>
      </c>
      <c r="B45" s="653" t="s">
        <v>246</v>
      </c>
      <c r="C45" s="654"/>
      <c r="D45" s="654"/>
      <c r="E45" s="661"/>
    </row>
    <row r="46" spans="1:17" ht="15.6" x14ac:dyDescent="0.3">
      <c r="A46" s="13"/>
      <c r="B46" s="663"/>
      <c r="C46" s="663"/>
      <c r="D46" s="663"/>
      <c r="E46" s="663"/>
    </row>
    <row r="48" spans="1:17" x14ac:dyDescent="0.3">
      <c r="A48" s="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E2210E8D-9DB8-4A28-8395-B130438F1EEC}"/>
    <hyperlink ref="B49" r:id="rId2" xr:uid="{FAFC4C3B-670A-477D-B610-BCD276D555AB}"/>
  </hyperlinks>
  <pageMargins left="0.7" right="0.7" top="0.75" bottom="0.75" header="0.3" footer="0.3"/>
  <pageSetup scale="51" orientation="landscape"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E46A5-A76B-4CBA-9B70-E97795A66BB5}">
  <dimension ref="A1:M77"/>
  <sheetViews>
    <sheetView topLeftCell="A53" workbookViewId="0">
      <selection activeCell="E82" sqref="E82"/>
    </sheetView>
  </sheetViews>
  <sheetFormatPr defaultRowHeight="14.4" x14ac:dyDescent="0.3"/>
  <cols>
    <col min="1" max="1" width="26.88671875" style="468" customWidth="1"/>
    <col min="2" max="2" width="9.5546875" style="468" customWidth="1"/>
    <col min="3" max="3" width="10.5546875" style="468" customWidth="1"/>
    <col min="4" max="4" width="14.5546875" style="468" customWidth="1"/>
    <col min="5" max="5" width="14" style="468" customWidth="1"/>
    <col min="6" max="6" width="12.5546875" style="468" bestFit="1" customWidth="1"/>
    <col min="7" max="10" width="8.88671875" style="468"/>
    <col min="11" max="11" width="18.6640625" style="468" customWidth="1"/>
    <col min="12" max="16384" width="8.88671875" style="468"/>
  </cols>
  <sheetData>
    <row r="1" spans="1:11" x14ac:dyDescent="0.3">
      <c r="A1" s="592" t="s">
        <v>633</v>
      </c>
      <c r="B1" s="593" t="s">
        <v>634</v>
      </c>
      <c r="C1" s="593" t="s">
        <v>635</v>
      </c>
      <c r="D1" s="593" t="s">
        <v>636</v>
      </c>
      <c r="E1" s="593" t="s">
        <v>637</v>
      </c>
      <c r="F1" s="593" t="s">
        <v>638</v>
      </c>
      <c r="G1" s="593"/>
      <c r="H1" s="593"/>
      <c r="I1" s="593"/>
      <c r="J1" s="593"/>
    </row>
    <row r="2" spans="1:11" x14ac:dyDescent="0.3">
      <c r="A2" s="593"/>
      <c r="B2" s="593"/>
      <c r="C2" s="593"/>
      <c r="D2" s="594">
        <v>0.45329999999999998</v>
      </c>
      <c r="E2" s="593"/>
      <c r="F2" s="593"/>
      <c r="G2" s="593"/>
      <c r="H2" s="593"/>
      <c r="I2" s="593"/>
      <c r="J2" s="593"/>
    </row>
    <row r="3" spans="1:11" x14ac:dyDescent="0.3">
      <c r="A3" s="593"/>
      <c r="B3" s="593"/>
      <c r="C3" s="593"/>
      <c r="D3" s="593"/>
      <c r="E3" s="593"/>
      <c r="F3" s="593"/>
      <c r="G3" s="593"/>
      <c r="H3" s="593"/>
      <c r="I3" s="593"/>
      <c r="J3" s="593"/>
    </row>
    <row r="4" spans="1:11" x14ac:dyDescent="0.3">
      <c r="A4" s="592" t="s">
        <v>168</v>
      </c>
      <c r="B4" s="595" t="s">
        <v>639</v>
      </c>
      <c r="C4" s="595" t="s">
        <v>640</v>
      </c>
      <c r="D4" s="595" t="s">
        <v>641</v>
      </c>
      <c r="E4" s="595" t="s">
        <v>642</v>
      </c>
      <c r="F4" s="595" t="s">
        <v>643</v>
      </c>
      <c r="G4" s="593"/>
      <c r="H4" s="593"/>
      <c r="I4" s="593"/>
      <c r="J4" s="593"/>
    </row>
    <row r="5" spans="1:11" x14ac:dyDescent="0.3">
      <c r="A5" s="593" t="s">
        <v>644</v>
      </c>
      <c r="B5" s="593">
        <f>5100</f>
        <v>5100</v>
      </c>
      <c r="C5" s="596">
        <v>30</v>
      </c>
      <c r="D5" s="596">
        <f>B5*C5</f>
        <v>153000</v>
      </c>
      <c r="E5" s="597">
        <v>0</v>
      </c>
      <c r="F5" s="596">
        <f>SUM(D5:E5)</f>
        <v>153000</v>
      </c>
      <c r="G5" s="593"/>
      <c r="H5" s="593"/>
      <c r="I5" s="593"/>
      <c r="J5" s="593"/>
    </row>
    <row r="6" spans="1:11" ht="15.6" x14ac:dyDescent="0.4">
      <c r="A6" s="593" t="s">
        <v>645</v>
      </c>
      <c r="B6" s="593">
        <v>10</v>
      </c>
      <c r="C6" s="597">
        <v>55</v>
      </c>
      <c r="D6" s="598">
        <f>B6*C6*3</f>
        <v>1650</v>
      </c>
      <c r="E6" s="599">
        <v>0</v>
      </c>
      <c r="F6" s="600">
        <f>SUM(D6:E6)</f>
        <v>1650</v>
      </c>
      <c r="G6" s="593"/>
      <c r="H6" s="593"/>
      <c r="I6" s="593"/>
      <c r="J6" s="593"/>
    </row>
    <row r="7" spans="1:11" x14ac:dyDescent="0.3">
      <c r="A7" s="593"/>
      <c r="B7" s="593"/>
      <c r="C7" s="593"/>
      <c r="D7" s="596">
        <f>SUM(D5:D6)</f>
        <v>154650</v>
      </c>
      <c r="E7" s="596">
        <f t="shared" ref="E7:F7" si="0">SUM(E5:E6)</f>
        <v>0</v>
      </c>
      <c r="F7" s="596">
        <f t="shared" si="0"/>
        <v>154650</v>
      </c>
      <c r="G7" s="593"/>
      <c r="H7" s="593"/>
      <c r="I7" s="593"/>
      <c r="J7" s="593"/>
    </row>
    <row r="8" spans="1:11" x14ac:dyDescent="0.3">
      <c r="A8" s="592" t="s">
        <v>169</v>
      </c>
      <c r="B8" s="593"/>
      <c r="C8" s="593"/>
      <c r="D8" s="593"/>
      <c r="E8" s="593"/>
      <c r="F8" s="593"/>
      <c r="G8" s="593"/>
      <c r="H8" s="593"/>
      <c r="I8" s="593"/>
      <c r="J8" s="593"/>
    </row>
    <row r="9" spans="1:11" x14ac:dyDescent="0.3">
      <c r="A9" s="593" t="s">
        <v>890</v>
      </c>
      <c r="B9" s="593">
        <f>13*16</f>
        <v>208</v>
      </c>
      <c r="C9" s="601">
        <v>69.16</v>
      </c>
      <c r="D9" s="597">
        <f>B9*C9+24*C9*0.5</f>
        <v>15215.199999999999</v>
      </c>
      <c r="E9" s="602">
        <f>D9*D2</f>
        <v>6897.0501599999989</v>
      </c>
      <c r="F9" s="602">
        <f>SUM(D9:E9)</f>
        <v>22112.250159999996</v>
      </c>
      <c r="G9" s="593"/>
      <c r="H9" s="593"/>
      <c r="I9" s="593"/>
      <c r="J9" s="593"/>
    </row>
    <row r="10" spans="1:11" x14ac:dyDescent="0.3">
      <c r="A10" s="593"/>
      <c r="B10" s="593"/>
      <c r="C10" s="597"/>
      <c r="D10" s="593"/>
      <c r="E10" s="593"/>
      <c r="F10" s="593"/>
      <c r="G10" s="593"/>
      <c r="H10" s="593"/>
      <c r="I10" s="593"/>
      <c r="J10" s="593"/>
    </row>
    <row r="11" spans="1:11" x14ac:dyDescent="0.3">
      <c r="A11" s="592" t="s">
        <v>170</v>
      </c>
      <c r="B11" s="603"/>
      <c r="C11" s="603"/>
      <c r="D11" s="603"/>
      <c r="E11" s="603"/>
      <c r="F11" s="604" t="s">
        <v>643</v>
      </c>
      <c r="G11" s="593"/>
      <c r="H11" s="593"/>
      <c r="I11" s="593"/>
      <c r="J11" s="593"/>
    </row>
    <row r="12" spans="1:11" x14ac:dyDescent="0.3">
      <c r="A12" s="605" t="s">
        <v>646</v>
      </c>
      <c r="B12" s="593" t="s">
        <v>647</v>
      </c>
      <c r="C12" s="606">
        <v>84.67</v>
      </c>
      <c r="D12" s="597"/>
      <c r="E12" s="602"/>
      <c r="F12" s="602">
        <v>17910.87</v>
      </c>
      <c r="G12" s="593"/>
      <c r="H12" s="607"/>
      <c r="I12" s="608"/>
      <c r="J12" s="608"/>
      <c r="K12" s="554"/>
    </row>
    <row r="13" spans="1:11" x14ac:dyDescent="0.3">
      <c r="A13" s="605" t="s">
        <v>648</v>
      </c>
      <c r="B13" s="593" t="s">
        <v>647</v>
      </c>
      <c r="C13" s="606">
        <v>66.17</v>
      </c>
      <c r="D13" s="597"/>
      <c r="E13" s="602"/>
      <c r="F13" s="602">
        <v>84044.22</v>
      </c>
      <c r="G13" s="593"/>
      <c r="H13" s="609"/>
      <c r="I13" s="610"/>
      <c r="J13" s="593"/>
      <c r="K13" s="555"/>
    </row>
    <row r="14" spans="1:11" x14ac:dyDescent="0.3">
      <c r="A14" s="611" t="s">
        <v>649</v>
      </c>
      <c r="B14" s="593"/>
      <c r="C14" s="602"/>
      <c r="D14" s="597"/>
      <c r="E14" s="602"/>
      <c r="F14" s="602"/>
      <c r="G14" s="593"/>
      <c r="H14" s="609"/>
      <c r="I14" s="610"/>
      <c r="J14" s="593"/>
      <c r="K14" s="555"/>
    </row>
    <row r="15" spans="1:11" x14ac:dyDescent="0.3">
      <c r="A15" s="605" t="s">
        <v>650</v>
      </c>
      <c r="B15" s="593" t="s">
        <v>647</v>
      </c>
      <c r="C15" s="602">
        <v>66.17</v>
      </c>
      <c r="D15" s="602"/>
      <c r="E15" s="602">
        <v>0</v>
      </c>
      <c r="F15" s="602">
        <v>28014.74</v>
      </c>
      <c r="G15" s="593"/>
      <c r="H15" s="607"/>
      <c r="I15" s="608"/>
      <c r="J15" s="608"/>
      <c r="K15" s="554"/>
    </row>
    <row r="16" spans="1:11" x14ac:dyDescent="0.3">
      <c r="A16" s="611" t="s">
        <v>651</v>
      </c>
      <c r="B16" s="593"/>
      <c r="C16" s="593"/>
      <c r="D16" s="593"/>
      <c r="E16" s="593"/>
      <c r="F16" s="602"/>
      <c r="G16" s="593"/>
      <c r="H16" s="609"/>
      <c r="I16" s="610"/>
      <c r="J16" s="612"/>
      <c r="K16" s="555"/>
    </row>
    <row r="17" spans="1:11" x14ac:dyDescent="0.3">
      <c r="A17" s="605" t="s">
        <v>652</v>
      </c>
      <c r="B17" s="593" t="s">
        <v>647</v>
      </c>
      <c r="C17" s="597">
        <v>84.67</v>
      </c>
      <c r="D17" s="593"/>
      <c r="E17" s="593"/>
      <c r="F17" s="597">
        <v>707.96</v>
      </c>
      <c r="G17" s="593"/>
      <c r="H17" s="607"/>
      <c r="I17" s="608"/>
      <c r="J17" s="608"/>
      <c r="K17" s="554"/>
    </row>
    <row r="18" spans="1:11" x14ac:dyDescent="0.3">
      <c r="A18" s="605"/>
      <c r="B18" s="593"/>
      <c r="C18" s="593"/>
      <c r="D18" s="593"/>
      <c r="E18" s="593"/>
      <c r="F18" s="602">
        <f>SUM(F12:F17)</f>
        <v>130677.79000000001</v>
      </c>
      <c r="G18" s="593"/>
      <c r="H18" s="607"/>
      <c r="I18" s="608"/>
      <c r="J18" s="608"/>
      <c r="K18" s="554"/>
    </row>
    <row r="19" spans="1:11" x14ac:dyDescent="0.3">
      <c r="A19" s="605"/>
      <c r="B19" s="593"/>
      <c r="C19" s="593"/>
      <c r="D19" s="593"/>
      <c r="E19" s="593"/>
      <c r="F19" s="593"/>
      <c r="G19" s="593"/>
      <c r="H19" s="607"/>
      <c r="I19" s="608"/>
      <c r="J19" s="608"/>
      <c r="K19" s="554"/>
    </row>
    <row r="20" spans="1:11" x14ac:dyDescent="0.3">
      <c r="A20" s="592" t="s">
        <v>171</v>
      </c>
      <c r="B20" s="593"/>
      <c r="C20" s="593"/>
      <c r="D20" s="593"/>
      <c r="E20" s="593"/>
      <c r="F20" s="593"/>
      <c r="G20" s="593"/>
      <c r="H20" s="609"/>
      <c r="I20" s="608"/>
      <c r="J20" s="612"/>
      <c r="K20" s="555"/>
    </row>
    <row r="21" spans="1:11" x14ac:dyDescent="0.3">
      <c r="A21" s="593" t="s">
        <v>653</v>
      </c>
      <c r="B21" s="602">
        <v>1750</v>
      </c>
      <c r="C21" s="593" t="s">
        <v>654</v>
      </c>
      <c r="D21" s="602">
        <f>B21*15</f>
        <v>26250</v>
      </c>
      <c r="E21" s="597">
        <v>0</v>
      </c>
      <c r="F21" s="602">
        <f>SUM(D21:E21)</f>
        <v>26250</v>
      </c>
      <c r="G21" s="593"/>
      <c r="H21" s="608"/>
      <c r="I21" s="608"/>
      <c r="J21" s="608"/>
      <c r="K21" s="554"/>
    </row>
    <row r="22" spans="1:11" x14ac:dyDescent="0.3">
      <c r="A22" s="593" t="s">
        <v>655</v>
      </c>
      <c r="B22" s="593">
        <f>13*8</f>
        <v>104</v>
      </c>
      <c r="C22" s="597">
        <v>45.31</v>
      </c>
      <c r="D22" s="597">
        <f>B22*C22+24*C22*0.5</f>
        <v>5255.96</v>
      </c>
      <c r="E22" s="602">
        <f t="shared" ref="E22:E31" si="1">D22*$D$2</f>
        <v>2382.526668</v>
      </c>
      <c r="F22" s="602">
        <f>SUM(D22:E22)</f>
        <v>7638.4866679999996</v>
      </c>
      <c r="G22" s="593"/>
      <c r="H22" s="607"/>
      <c r="I22" s="608"/>
      <c r="J22" s="608"/>
      <c r="K22" s="556"/>
    </row>
    <row r="23" spans="1:11" x14ac:dyDescent="0.3">
      <c r="A23" s="593" t="s">
        <v>656</v>
      </c>
      <c r="B23" s="593">
        <f t="shared" ref="B23:B26" si="2">13*8</f>
        <v>104</v>
      </c>
      <c r="C23" s="597">
        <v>33.31</v>
      </c>
      <c r="D23" s="597">
        <f t="shared" ref="D23:D31" si="3">B23*C23+24*C23*0.5</f>
        <v>3863.96</v>
      </c>
      <c r="E23" s="602">
        <f t="shared" si="1"/>
        <v>1751.533068</v>
      </c>
      <c r="F23" s="602">
        <f t="shared" ref="F23:F29" si="4">SUM(D23:E23)</f>
        <v>5615.4930679999998</v>
      </c>
      <c r="G23" s="593"/>
      <c r="H23" s="593"/>
      <c r="I23" s="593"/>
      <c r="J23" s="593"/>
    </row>
    <row r="24" spans="1:11" x14ac:dyDescent="0.3">
      <c r="A24" s="593" t="s">
        <v>657</v>
      </c>
      <c r="B24" s="593">
        <f t="shared" si="2"/>
        <v>104</v>
      </c>
      <c r="C24" s="597">
        <v>49.09</v>
      </c>
      <c r="D24" s="597">
        <f t="shared" si="3"/>
        <v>5694.4400000000005</v>
      </c>
      <c r="E24" s="602">
        <f t="shared" si="1"/>
        <v>2581.2896519999999</v>
      </c>
      <c r="F24" s="602">
        <f t="shared" si="4"/>
        <v>8275.729652</v>
      </c>
      <c r="G24" s="593"/>
      <c r="H24" s="593"/>
      <c r="I24" s="593"/>
      <c r="J24" s="593"/>
    </row>
    <row r="25" spans="1:11" x14ac:dyDescent="0.3">
      <c r="A25" s="593" t="s">
        <v>891</v>
      </c>
      <c r="B25" s="593">
        <f t="shared" si="2"/>
        <v>104</v>
      </c>
      <c r="C25" s="601">
        <v>36.04</v>
      </c>
      <c r="D25" s="597">
        <f t="shared" si="3"/>
        <v>4180.6399999999994</v>
      </c>
      <c r="E25" s="602">
        <f t="shared" si="1"/>
        <v>1895.0841119999995</v>
      </c>
      <c r="F25" s="602">
        <f t="shared" si="4"/>
        <v>6075.724111999999</v>
      </c>
      <c r="G25" s="593"/>
      <c r="H25" s="593"/>
      <c r="I25" s="593"/>
      <c r="J25" s="593"/>
    </row>
    <row r="26" spans="1:11" x14ac:dyDescent="0.3">
      <c r="A26" s="593" t="s">
        <v>891</v>
      </c>
      <c r="B26" s="593">
        <f t="shared" si="2"/>
        <v>104</v>
      </c>
      <c r="C26" s="602">
        <v>26.43</v>
      </c>
      <c r="D26" s="597">
        <f t="shared" si="3"/>
        <v>3065.8799999999997</v>
      </c>
      <c r="E26" s="602">
        <f t="shared" si="1"/>
        <v>1389.7634039999998</v>
      </c>
      <c r="F26" s="602">
        <f t="shared" si="4"/>
        <v>4455.6434039999995</v>
      </c>
      <c r="G26" s="593"/>
      <c r="H26" s="593"/>
      <c r="I26" s="593"/>
      <c r="J26" s="593"/>
    </row>
    <row r="27" spans="1:11" x14ac:dyDescent="0.3">
      <c r="A27" s="593" t="s">
        <v>658</v>
      </c>
      <c r="B27" s="593">
        <v>15</v>
      </c>
      <c r="C27" s="602">
        <v>66.12</v>
      </c>
      <c r="D27" s="597">
        <f t="shared" si="3"/>
        <v>1785.2400000000002</v>
      </c>
      <c r="E27" s="602">
        <f t="shared" si="1"/>
        <v>809.24929200000008</v>
      </c>
      <c r="F27" s="602">
        <f t="shared" si="4"/>
        <v>2594.4892920000002</v>
      </c>
      <c r="G27" s="593"/>
      <c r="H27" s="593"/>
      <c r="I27" s="593"/>
      <c r="J27" s="593"/>
    </row>
    <row r="28" spans="1:11" x14ac:dyDescent="0.3">
      <c r="A28" s="593" t="s">
        <v>658</v>
      </c>
      <c r="B28" s="593">
        <v>15</v>
      </c>
      <c r="C28" s="602">
        <v>37.89</v>
      </c>
      <c r="D28" s="597">
        <f t="shared" si="3"/>
        <v>1023.03</v>
      </c>
      <c r="E28" s="602">
        <f t="shared" si="1"/>
        <v>463.73949899999997</v>
      </c>
      <c r="F28" s="602">
        <f t="shared" si="4"/>
        <v>1486.769499</v>
      </c>
      <c r="G28" s="593"/>
      <c r="H28" s="593"/>
      <c r="I28" s="593"/>
      <c r="J28" s="593"/>
    </row>
    <row r="29" spans="1:11" x14ac:dyDescent="0.3">
      <c r="A29" s="593" t="s">
        <v>892</v>
      </c>
      <c r="B29" s="593">
        <v>104</v>
      </c>
      <c r="C29" s="602">
        <v>66.12</v>
      </c>
      <c r="D29" s="597">
        <f t="shared" si="3"/>
        <v>7669.92</v>
      </c>
      <c r="E29" s="602">
        <f t="shared" si="1"/>
        <v>3476.7747359999998</v>
      </c>
      <c r="F29" s="602">
        <f t="shared" si="4"/>
        <v>11146.694735999999</v>
      </c>
      <c r="G29" s="593"/>
      <c r="H29" s="593"/>
      <c r="I29" s="593"/>
      <c r="J29" s="593"/>
    </row>
    <row r="30" spans="1:11" x14ac:dyDescent="0.3">
      <c r="A30" s="593" t="s">
        <v>893</v>
      </c>
      <c r="B30" s="593">
        <v>104</v>
      </c>
      <c r="C30" s="602">
        <v>45.31</v>
      </c>
      <c r="D30" s="597">
        <f>B30*C30+24*C30*0.5</f>
        <v>5255.96</v>
      </c>
      <c r="E30" s="602">
        <f t="shared" si="1"/>
        <v>2382.526668</v>
      </c>
      <c r="F30" s="602">
        <f>SUM(D30:E30)</f>
        <v>7638.4866679999996</v>
      </c>
      <c r="G30" s="593"/>
      <c r="H30" s="593"/>
      <c r="I30" s="593"/>
      <c r="J30" s="593"/>
    </row>
    <row r="31" spans="1:11" ht="15.6" x14ac:dyDescent="0.4">
      <c r="A31" s="593" t="s">
        <v>894</v>
      </c>
      <c r="B31" s="593">
        <v>45</v>
      </c>
      <c r="C31" s="602">
        <v>48.09</v>
      </c>
      <c r="D31" s="597">
        <f t="shared" si="3"/>
        <v>2741.13</v>
      </c>
      <c r="E31" s="602">
        <f t="shared" si="1"/>
        <v>1242.5542290000001</v>
      </c>
      <c r="F31" s="598">
        <f>SUM(D31:E31)</f>
        <v>3983.6842290000004</v>
      </c>
      <c r="G31" s="593"/>
      <c r="H31" s="593"/>
      <c r="I31" s="593"/>
      <c r="J31" s="593"/>
    </row>
    <row r="32" spans="1:11" x14ac:dyDescent="0.3">
      <c r="A32" s="593"/>
      <c r="B32" s="593"/>
      <c r="C32" s="593"/>
      <c r="D32" s="593"/>
      <c r="E32" s="593"/>
      <c r="F32" s="602">
        <f>SUM(F21:F31)</f>
        <v>85161.201327999996</v>
      </c>
      <c r="G32" s="593"/>
      <c r="H32" s="593"/>
      <c r="I32" s="593"/>
      <c r="J32" s="593"/>
    </row>
    <row r="33" spans="1:10" x14ac:dyDescent="0.3">
      <c r="A33" s="592" t="s">
        <v>659</v>
      </c>
      <c r="B33" s="593"/>
      <c r="C33" s="593"/>
      <c r="D33" s="593"/>
      <c r="E33" s="593"/>
      <c r="F33" s="593"/>
      <c r="G33" s="593"/>
      <c r="H33" s="593"/>
      <c r="I33" s="593"/>
      <c r="J33" s="593"/>
    </row>
    <row r="34" spans="1:10" x14ac:dyDescent="0.3">
      <c r="A34" s="593" t="s">
        <v>660</v>
      </c>
      <c r="B34" s="613">
        <v>6250</v>
      </c>
      <c r="C34" s="593" t="s">
        <v>654</v>
      </c>
      <c r="D34" s="593"/>
      <c r="E34" s="593"/>
      <c r="F34" s="597">
        <f>B34*13</f>
        <v>81250</v>
      </c>
      <c r="G34" s="593"/>
      <c r="H34" s="593"/>
      <c r="I34" s="593"/>
      <c r="J34" s="593"/>
    </row>
    <row r="35" spans="1:10" x14ac:dyDescent="0.3">
      <c r="A35" s="614" t="s">
        <v>661</v>
      </c>
      <c r="B35" s="613">
        <v>270</v>
      </c>
      <c r="C35" s="593" t="s">
        <v>654</v>
      </c>
      <c r="D35" s="593"/>
      <c r="E35" s="593"/>
      <c r="F35" s="597">
        <f>B35*15</f>
        <v>4050</v>
      </c>
      <c r="G35" s="593"/>
      <c r="H35" s="593"/>
      <c r="I35" s="593"/>
      <c r="J35" s="593"/>
    </row>
    <row r="36" spans="1:10" x14ac:dyDescent="0.3">
      <c r="A36" s="614" t="s">
        <v>662</v>
      </c>
      <c r="B36" s="613">
        <v>195</v>
      </c>
      <c r="C36" s="593" t="s">
        <v>663</v>
      </c>
      <c r="D36" s="593"/>
      <c r="E36" s="593"/>
      <c r="F36" s="597">
        <f>B36*5</f>
        <v>975</v>
      </c>
      <c r="G36" s="593"/>
      <c r="H36" s="593"/>
      <c r="I36" s="593"/>
      <c r="J36" s="593"/>
    </row>
    <row r="37" spans="1:10" x14ac:dyDescent="0.3">
      <c r="A37" s="614" t="s">
        <v>664</v>
      </c>
      <c r="B37" s="613">
        <v>70</v>
      </c>
      <c r="C37" s="593" t="s">
        <v>665</v>
      </c>
      <c r="D37" s="593"/>
      <c r="E37" s="593"/>
      <c r="F37" s="597">
        <f>B37*5</f>
        <v>350</v>
      </c>
      <c r="G37" s="593"/>
      <c r="H37" s="593"/>
      <c r="I37" s="593"/>
      <c r="J37" s="593"/>
    </row>
    <row r="38" spans="1:10" ht="15.6" x14ac:dyDescent="0.4">
      <c r="A38" s="614" t="s">
        <v>666</v>
      </c>
      <c r="B38" s="615">
        <v>157.5</v>
      </c>
      <c r="C38" s="593" t="s">
        <v>667</v>
      </c>
      <c r="D38" s="593"/>
      <c r="E38" s="593"/>
      <c r="F38" s="616">
        <f>B38*12</f>
        <v>1890</v>
      </c>
      <c r="G38" s="593"/>
      <c r="H38" s="593"/>
      <c r="I38" s="593"/>
      <c r="J38" s="593"/>
    </row>
    <row r="39" spans="1:10" x14ac:dyDescent="0.3">
      <c r="A39" s="593"/>
      <c r="B39" s="593"/>
      <c r="C39" s="593"/>
      <c r="D39" s="593"/>
      <c r="E39" s="593"/>
      <c r="F39" s="602">
        <f>SUM(F34:F38)</f>
        <v>88515</v>
      </c>
      <c r="G39" s="593"/>
      <c r="H39" s="593"/>
      <c r="I39" s="593"/>
      <c r="J39" s="593"/>
    </row>
    <row r="40" spans="1:10" x14ac:dyDescent="0.3">
      <c r="A40" s="592" t="s">
        <v>668</v>
      </c>
      <c r="B40" s="593"/>
      <c r="C40" s="593"/>
      <c r="D40" s="593"/>
      <c r="E40" s="593"/>
      <c r="F40" s="593"/>
      <c r="G40" s="593"/>
      <c r="H40" s="593"/>
      <c r="I40" s="593"/>
      <c r="J40" s="593"/>
    </row>
    <row r="41" spans="1:10" x14ac:dyDescent="0.3">
      <c r="A41" s="614" t="s">
        <v>669</v>
      </c>
      <c r="B41" s="613">
        <v>1000</v>
      </c>
      <c r="C41" s="593"/>
      <c r="D41" s="593"/>
      <c r="E41" s="593"/>
      <c r="F41" s="593"/>
      <c r="G41" s="593"/>
      <c r="H41" s="593"/>
      <c r="I41" s="593"/>
      <c r="J41" s="593"/>
    </row>
    <row r="42" spans="1:10" x14ac:dyDescent="0.3">
      <c r="A42" s="593"/>
      <c r="B42" s="593"/>
      <c r="C42" s="593"/>
      <c r="D42" s="593"/>
      <c r="E42" s="593"/>
      <c r="F42" s="593"/>
      <c r="G42" s="593"/>
      <c r="H42" s="593"/>
      <c r="I42" s="593"/>
      <c r="J42" s="593"/>
    </row>
    <row r="43" spans="1:10" x14ac:dyDescent="0.3">
      <c r="A43" s="592" t="s">
        <v>670</v>
      </c>
      <c r="B43" s="593"/>
      <c r="C43" s="593"/>
      <c r="D43" s="593"/>
      <c r="E43" s="593"/>
      <c r="F43" s="593"/>
      <c r="G43" s="593"/>
      <c r="H43" s="593"/>
      <c r="I43" s="593"/>
      <c r="J43" s="593"/>
    </row>
    <row r="44" spans="1:10" x14ac:dyDescent="0.3">
      <c r="A44" s="593" t="s">
        <v>671</v>
      </c>
      <c r="B44" s="613">
        <v>41850</v>
      </c>
      <c r="C44" s="593" t="s">
        <v>672</v>
      </c>
      <c r="D44" s="593"/>
      <c r="E44" s="593"/>
      <c r="F44" s="613">
        <f>B44*3</f>
        <v>125550</v>
      </c>
      <c r="G44" s="593"/>
      <c r="H44" s="593"/>
      <c r="I44" s="593"/>
      <c r="J44" s="593"/>
    </row>
    <row r="45" spans="1:10" x14ac:dyDescent="0.3">
      <c r="A45" s="593"/>
      <c r="B45" s="593"/>
      <c r="C45" s="593"/>
      <c r="D45" s="593"/>
      <c r="E45" s="593"/>
      <c r="F45" s="593"/>
      <c r="G45" s="593"/>
      <c r="H45" s="593"/>
      <c r="I45" s="593"/>
      <c r="J45" s="593"/>
    </row>
    <row r="46" spans="1:10" x14ac:dyDescent="0.3">
      <c r="A46" s="592" t="s">
        <v>673</v>
      </c>
      <c r="B46" s="593"/>
      <c r="C46" s="593"/>
      <c r="D46" s="593"/>
      <c r="E46" s="593"/>
      <c r="F46" s="593"/>
      <c r="G46" s="593"/>
      <c r="H46" s="593"/>
      <c r="I46" s="593"/>
      <c r="J46" s="593"/>
    </row>
    <row r="47" spans="1:10" x14ac:dyDescent="0.3">
      <c r="A47" s="614" t="s">
        <v>895</v>
      </c>
      <c r="B47" s="613">
        <v>17</v>
      </c>
      <c r="C47" s="593" t="s">
        <v>674</v>
      </c>
      <c r="D47" s="593"/>
      <c r="E47" s="593"/>
      <c r="F47" s="597">
        <f>B47*50*10</f>
        <v>8500</v>
      </c>
      <c r="G47" s="593"/>
      <c r="H47" s="593"/>
      <c r="I47" s="593"/>
      <c r="J47" s="593"/>
    </row>
    <row r="48" spans="1:10" x14ac:dyDescent="0.3">
      <c r="A48" s="593"/>
      <c r="B48" s="613">
        <v>6</v>
      </c>
      <c r="C48" s="593" t="s">
        <v>675</v>
      </c>
      <c r="D48" s="593"/>
      <c r="E48" s="593"/>
      <c r="F48" s="597">
        <f>B48*50*3</f>
        <v>900</v>
      </c>
      <c r="G48" s="593"/>
      <c r="H48" s="593"/>
      <c r="I48" s="593"/>
      <c r="J48" s="593"/>
    </row>
    <row r="49" spans="1:10" x14ac:dyDescent="0.3">
      <c r="A49" s="593"/>
      <c r="B49" s="593"/>
      <c r="C49" s="593"/>
      <c r="D49" s="593"/>
      <c r="E49" s="593"/>
      <c r="F49" s="593"/>
      <c r="G49" s="593"/>
      <c r="H49" s="593"/>
      <c r="I49" s="593"/>
      <c r="J49" s="593"/>
    </row>
    <row r="50" spans="1:10" x14ac:dyDescent="0.3">
      <c r="A50" s="592" t="s">
        <v>388</v>
      </c>
      <c r="B50" s="593"/>
      <c r="C50" s="593"/>
      <c r="D50" s="593"/>
      <c r="E50" s="593"/>
      <c r="F50" s="593"/>
      <c r="G50" s="593"/>
      <c r="H50" s="593"/>
      <c r="I50" s="593"/>
      <c r="J50" s="593"/>
    </row>
    <row r="51" spans="1:10" x14ac:dyDescent="0.3">
      <c r="A51" s="593" t="s">
        <v>676</v>
      </c>
      <c r="B51" s="593"/>
      <c r="C51" s="593"/>
      <c r="D51" s="593"/>
      <c r="E51" s="593"/>
      <c r="F51" s="597">
        <f>500*13</f>
        <v>6500</v>
      </c>
      <c r="G51" s="593"/>
      <c r="H51" s="593"/>
      <c r="I51" s="593"/>
      <c r="J51" s="593"/>
    </row>
    <row r="52" spans="1:10" x14ac:dyDescent="0.3">
      <c r="A52" s="617" t="s">
        <v>677</v>
      </c>
      <c r="B52" s="593"/>
      <c r="C52" s="593"/>
      <c r="D52" s="593"/>
      <c r="E52" s="593"/>
      <c r="F52" s="618">
        <v>3000</v>
      </c>
      <c r="G52" s="593"/>
      <c r="H52" s="593"/>
      <c r="I52" s="593"/>
      <c r="J52" s="593"/>
    </row>
    <row r="53" spans="1:10" x14ac:dyDescent="0.3">
      <c r="A53" s="593"/>
      <c r="B53" s="593"/>
      <c r="C53" s="593"/>
      <c r="D53" s="593"/>
      <c r="E53" s="593"/>
      <c r="F53" s="602">
        <f>SUM(F51:F52)</f>
        <v>9500</v>
      </c>
      <c r="G53" s="593"/>
      <c r="H53" s="593"/>
      <c r="I53" s="593"/>
      <c r="J53" s="593"/>
    </row>
    <row r="54" spans="1:10" x14ac:dyDescent="0.3">
      <c r="A54" s="619" t="s">
        <v>678</v>
      </c>
      <c r="B54" s="602"/>
      <c r="C54" s="593"/>
      <c r="D54" s="593"/>
      <c r="E54" s="593"/>
      <c r="F54" s="593"/>
      <c r="G54" s="593"/>
      <c r="H54" s="593"/>
      <c r="I54" s="593"/>
      <c r="J54" s="593"/>
    </row>
    <row r="55" spans="1:10" x14ac:dyDescent="0.3">
      <c r="A55" s="593" t="s">
        <v>679</v>
      </c>
      <c r="B55" s="602"/>
      <c r="C55" s="593"/>
      <c r="D55" s="593"/>
      <c r="E55" s="593"/>
      <c r="F55" s="597">
        <v>100000</v>
      </c>
      <c r="G55" s="593"/>
      <c r="H55" s="593"/>
      <c r="I55" s="593"/>
      <c r="J55" s="593"/>
    </row>
    <row r="56" spans="1:10" x14ac:dyDescent="0.3">
      <c r="A56" s="592" t="s">
        <v>680</v>
      </c>
      <c r="B56" s="593"/>
      <c r="C56" s="593"/>
      <c r="D56" s="593"/>
      <c r="E56" s="593"/>
      <c r="F56" s="593"/>
      <c r="G56" s="593"/>
      <c r="H56" s="593"/>
      <c r="I56" s="593"/>
      <c r="J56" s="593"/>
    </row>
    <row r="57" spans="1:10" x14ac:dyDescent="0.3">
      <c r="A57" s="593" t="s">
        <v>681</v>
      </c>
      <c r="B57" s="593"/>
      <c r="C57" s="593"/>
      <c r="D57" s="593"/>
      <c r="E57" s="593"/>
      <c r="F57" s="613">
        <v>1592</v>
      </c>
      <c r="G57" s="593"/>
      <c r="H57" s="593"/>
      <c r="I57" s="593"/>
      <c r="J57" s="593"/>
    </row>
    <row r="58" spans="1:10" x14ac:dyDescent="0.3">
      <c r="A58" s="593"/>
      <c r="B58" s="593"/>
      <c r="C58" s="593"/>
      <c r="D58" s="593"/>
      <c r="E58" s="593"/>
      <c r="F58" s="593"/>
      <c r="G58" s="593"/>
      <c r="H58" s="593"/>
      <c r="I58" s="593"/>
      <c r="J58" s="593"/>
    </row>
    <row r="59" spans="1:10" x14ac:dyDescent="0.3">
      <c r="A59" s="592" t="s">
        <v>178</v>
      </c>
      <c r="B59" s="593"/>
      <c r="C59" s="593"/>
      <c r="D59" s="593"/>
      <c r="E59" s="593"/>
      <c r="F59" s="593"/>
      <c r="G59" s="593"/>
      <c r="H59" s="593"/>
      <c r="I59" s="593"/>
      <c r="J59" s="593"/>
    </row>
    <row r="60" spans="1:10" x14ac:dyDescent="0.3">
      <c r="A60" s="593" t="s">
        <v>682</v>
      </c>
      <c r="B60" s="593"/>
      <c r="C60" s="593"/>
      <c r="D60" s="593"/>
      <c r="E60" s="593"/>
      <c r="F60" s="613">
        <v>13650</v>
      </c>
      <c r="G60" s="593"/>
      <c r="H60" s="593"/>
      <c r="I60" s="593"/>
      <c r="J60" s="593"/>
    </row>
    <row r="61" spans="1:10" ht="15" thickBot="1" x14ac:dyDescent="0.35">
      <c r="A61" s="593"/>
      <c r="B61" s="593"/>
      <c r="C61" s="593"/>
      <c r="D61" s="593"/>
      <c r="E61" s="593"/>
      <c r="F61" s="593"/>
      <c r="G61" s="593"/>
      <c r="H61" s="593"/>
      <c r="I61" s="593"/>
      <c r="J61" s="593"/>
    </row>
    <row r="62" spans="1:10" x14ac:dyDescent="0.3">
      <c r="A62" s="620" t="s">
        <v>683</v>
      </c>
      <c r="B62" s="621"/>
      <c r="C62" s="621"/>
      <c r="D62" s="622"/>
      <c r="E62" s="622"/>
      <c r="F62" s="623">
        <f>F60+F53+SUM(F47:F48)+F44+F39+F18+F9+F7+F57+F32+F55</f>
        <v>740808.24148800015</v>
      </c>
      <c r="G62" s="593"/>
      <c r="H62" s="593"/>
      <c r="I62" s="593"/>
      <c r="J62" s="593"/>
    </row>
    <row r="63" spans="1:10" x14ac:dyDescent="0.3">
      <c r="A63" s="593"/>
      <c r="B63" s="593"/>
      <c r="C63" s="593"/>
      <c r="D63" s="593"/>
      <c r="E63" s="593"/>
      <c r="F63" s="593"/>
      <c r="G63" s="593"/>
      <c r="H63" s="593"/>
      <c r="I63" s="593"/>
      <c r="J63" s="593"/>
    </row>
    <row r="64" spans="1:10" x14ac:dyDescent="0.3">
      <c r="A64" s="593"/>
      <c r="B64" s="593"/>
      <c r="C64" s="593"/>
      <c r="D64" s="593"/>
      <c r="E64" s="593"/>
      <c r="F64" s="593"/>
      <c r="G64" s="593"/>
      <c r="H64" s="593"/>
      <c r="I64" s="593"/>
      <c r="J64" s="593"/>
    </row>
    <row r="65" spans="1:13" x14ac:dyDescent="0.3">
      <c r="A65" s="593"/>
      <c r="B65" s="593"/>
      <c r="C65" s="593"/>
      <c r="D65" s="593"/>
      <c r="E65" s="593"/>
      <c r="F65" s="593"/>
      <c r="G65" s="593"/>
      <c r="H65" s="593"/>
      <c r="I65" s="593"/>
      <c r="J65" s="593"/>
    </row>
    <row r="66" spans="1:13" ht="15" thickBot="1" x14ac:dyDescent="0.35">
      <c r="A66" s="624"/>
      <c r="B66" s="625" t="s">
        <v>684</v>
      </c>
      <c r="C66" s="625" t="s">
        <v>685</v>
      </c>
      <c r="D66" s="625" t="s">
        <v>643</v>
      </c>
      <c r="E66" s="626" t="s">
        <v>686</v>
      </c>
      <c r="F66" s="627"/>
      <c r="G66" s="627"/>
      <c r="H66" s="627"/>
      <c r="I66" s="627"/>
      <c r="J66" s="627"/>
      <c r="K66" s="332"/>
      <c r="L66" s="332"/>
      <c r="M66" s="332"/>
    </row>
    <row r="67" spans="1:13" x14ac:dyDescent="0.3">
      <c r="A67" s="628" t="s">
        <v>687</v>
      </c>
      <c r="B67" s="624"/>
      <c r="C67" s="624"/>
      <c r="D67" s="624"/>
      <c r="E67" s="624"/>
      <c r="F67" s="627"/>
      <c r="G67" s="627"/>
      <c r="H67" s="627"/>
      <c r="I67" s="627"/>
      <c r="J67" s="627"/>
      <c r="K67" s="332"/>
      <c r="L67" s="332"/>
      <c r="M67" s="332"/>
    </row>
    <row r="68" spans="1:13" x14ac:dyDescent="0.3">
      <c r="A68" s="341" t="s">
        <v>646</v>
      </c>
      <c r="B68" s="629">
        <v>13</v>
      </c>
      <c r="C68" s="630">
        <v>84.67</v>
      </c>
      <c r="D68" s="630">
        <v>17910.87</v>
      </c>
      <c r="E68" s="341" t="s">
        <v>688</v>
      </c>
      <c r="F68" s="627"/>
      <c r="G68" s="627"/>
      <c r="H68" s="627"/>
      <c r="I68" s="627"/>
      <c r="J68" s="627"/>
      <c r="K68" s="332"/>
      <c r="L68" s="332"/>
      <c r="M68" s="332"/>
    </row>
    <row r="69" spans="1:13" x14ac:dyDescent="0.3">
      <c r="A69" s="341" t="s">
        <v>648</v>
      </c>
      <c r="B69" s="629">
        <v>13</v>
      </c>
      <c r="C69" s="630">
        <v>66.17</v>
      </c>
      <c r="D69" s="630">
        <v>84044.22</v>
      </c>
      <c r="E69" s="341" t="s">
        <v>688</v>
      </c>
      <c r="F69" s="627"/>
      <c r="G69" s="627"/>
      <c r="H69" s="627"/>
      <c r="I69" s="627"/>
      <c r="J69" s="627"/>
      <c r="K69" s="332"/>
      <c r="L69" s="332"/>
      <c r="M69" s="332"/>
    </row>
    <row r="70" spans="1:13" x14ac:dyDescent="0.3">
      <c r="A70" s="628" t="s">
        <v>649</v>
      </c>
      <c r="B70" s="624"/>
      <c r="C70" s="624"/>
      <c r="D70" s="624"/>
      <c r="E70" s="624"/>
      <c r="F70" s="627"/>
      <c r="G70" s="627"/>
      <c r="H70" s="627"/>
      <c r="I70" s="627"/>
      <c r="J70" s="627"/>
      <c r="K70" s="332"/>
      <c r="L70" s="332"/>
      <c r="M70" s="332"/>
    </row>
    <row r="71" spans="1:13" x14ac:dyDescent="0.3">
      <c r="A71" s="341" t="s">
        <v>650</v>
      </c>
      <c r="B71" s="629">
        <v>13</v>
      </c>
      <c r="C71" s="630">
        <v>66.17</v>
      </c>
      <c r="D71" s="630">
        <v>28014.74</v>
      </c>
      <c r="E71" s="341" t="s">
        <v>688</v>
      </c>
      <c r="F71" s="627"/>
      <c r="G71" s="627"/>
      <c r="H71" s="627"/>
      <c r="I71" s="627"/>
      <c r="J71" s="627"/>
      <c r="K71" s="332"/>
      <c r="L71" s="332"/>
      <c r="M71" s="332"/>
    </row>
    <row r="72" spans="1:13" x14ac:dyDescent="0.3">
      <c r="A72" s="628" t="s">
        <v>651</v>
      </c>
      <c r="B72" s="624"/>
      <c r="C72" s="624"/>
      <c r="D72" s="624"/>
      <c r="E72" s="624"/>
      <c r="F72" s="627"/>
      <c r="G72" s="627"/>
      <c r="H72" s="627"/>
      <c r="I72" s="627"/>
      <c r="J72" s="627"/>
      <c r="K72" s="332"/>
      <c r="L72" s="332"/>
      <c r="M72" s="332"/>
    </row>
    <row r="73" spans="1:13" x14ac:dyDescent="0.3">
      <c r="A73" s="341" t="s">
        <v>652</v>
      </c>
      <c r="B73" s="624"/>
      <c r="C73" s="630">
        <v>64.36</v>
      </c>
      <c r="D73" s="630">
        <v>707.96</v>
      </c>
      <c r="E73" s="341" t="s">
        <v>689</v>
      </c>
      <c r="F73" s="627"/>
      <c r="G73" s="627"/>
      <c r="H73" s="627"/>
      <c r="I73" s="627"/>
      <c r="J73" s="627"/>
      <c r="K73" s="332"/>
      <c r="L73" s="332"/>
      <c r="M73" s="332"/>
    </row>
    <row r="74" spans="1:13" x14ac:dyDescent="0.3">
      <c r="A74" s="624"/>
      <c r="B74" s="624"/>
      <c r="C74" s="624"/>
      <c r="D74" s="624"/>
      <c r="E74" s="624"/>
      <c r="F74" s="627"/>
      <c r="G74" s="627"/>
      <c r="H74" s="627"/>
      <c r="I74" s="627"/>
      <c r="J74" s="627"/>
      <c r="K74" s="332"/>
      <c r="L74" s="332"/>
      <c r="M74" s="332"/>
    </row>
    <row r="75" spans="1:13" x14ac:dyDescent="0.3">
      <c r="A75" s="628" t="s">
        <v>690</v>
      </c>
      <c r="B75" s="624"/>
      <c r="C75" s="624"/>
      <c r="D75" s="631">
        <v>130677.79</v>
      </c>
      <c r="E75" s="624"/>
      <c r="F75" s="627"/>
      <c r="G75" s="627"/>
      <c r="H75" s="627"/>
      <c r="I75" s="627"/>
      <c r="J75" s="627"/>
      <c r="K75" s="332"/>
      <c r="L75" s="332"/>
      <c r="M75" s="332"/>
    </row>
    <row r="76" spans="1:13" x14ac:dyDescent="0.3">
      <c r="A76" s="332"/>
      <c r="B76" s="332"/>
      <c r="C76" s="332"/>
      <c r="D76" s="332"/>
      <c r="E76" s="332"/>
      <c r="F76" s="332"/>
      <c r="G76" s="332"/>
      <c r="H76" s="332"/>
      <c r="I76" s="332"/>
      <c r="J76" s="332"/>
      <c r="K76" s="332"/>
      <c r="L76" s="332"/>
      <c r="M76" s="332"/>
    </row>
    <row r="77" spans="1:13" x14ac:dyDescent="0.3">
      <c r="A77" s="332"/>
      <c r="B77" s="332"/>
      <c r="C77" s="332"/>
      <c r="D77" s="332"/>
      <c r="E77" s="332"/>
      <c r="F77" s="332"/>
      <c r="G77" s="332"/>
      <c r="H77" s="332"/>
      <c r="I77" s="332"/>
      <c r="J77" s="332"/>
      <c r="K77" s="332"/>
      <c r="L77" s="332"/>
      <c r="M77" s="332"/>
    </row>
  </sheetData>
  <pageMargins left="0.25" right="0.25" top="0.75" bottom="0.75" header="0.3" footer="0.3"/>
  <pageSetup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1656D-BC08-4883-8119-7230B31E1DFF}">
  <sheetPr>
    <pageSetUpPr fitToPage="1"/>
  </sheetPr>
  <dimension ref="A1:Q78"/>
  <sheetViews>
    <sheetView topLeftCell="A31" zoomScale="87" zoomScaleNormal="70" workbookViewId="0">
      <selection activeCell="Q32" sqref="B20:Q32"/>
    </sheetView>
  </sheetViews>
  <sheetFormatPr defaultRowHeight="14.4" x14ac:dyDescent="0.3"/>
  <cols>
    <col min="1" max="1" width="33.5546875" style="126" customWidth="1"/>
    <col min="2" max="5" width="15.21875" style="126" customWidth="1"/>
    <col min="6" max="6" width="1.6640625" style="126" customWidth="1"/>
    <col min="7" max="7" width="10.77734375" style="126" customWidth="1"/>
    <col min="8" max="8" width="14" style="126" customWidth="1"/>
    <col min="9" max="9" width="10.77734375" style="126" customWidth="1"/>
    <col min="10" max="10" width="13.21875" style="126" customWidth="1"/>
    <col min="11" max="11" width="14" style="126" customWidth="1"/>
    <col min="12" max="12" width="15.21875" style="126" customWidth="1"/>
    <col min="13" max="14" width="10.77734375" style="126" customWidth="1"/>
    <col min="15" max="15" width="19.88671875" style="126" customWidth="1"/>
    <col min="16" max="16" width="2.21875" style="126" customWidth="1"/>
    <col min="17" max="17" width="12.7773437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548</v>
      </c>
      <c r="C7" s="634"/>
      <c r="D7" s="634"/>
      <c r="E7" s="132"/>
      <c r="G7" s="127"/>
      <c r="H7" s="127"/>
      <c r="I7" s="127"/>
      <c r="J7" s="127"/>
      <c r="K7" s="127"/>
      <c r="L7" s="127"/>
      <c r="M7" s="127"/>
      <c r="N7" s="127"/>
      <c r="O7" s="127"/>
      <c r="P7" s="127"/>
      <c r="Q7" s="127"/>
    </row>
    <row r="8" spans="1:17" ht="15.6" x14ac:dyDescent="0.3">
      <c r="A8" s="131" t="s">
        <v>154</v>
      </c>
      <c r="B8" s="133" t="s">
        <v>155</v>
      </c>
      <c r="C8" s="134"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t="s">
        <v>156</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t="s">
        <v>549</v>
      </c>
      <c r="B20" s="238"/>
      <c r="C20" s="239"/>
      <c r="D20" s="240"/>
      <c r="E20" s="240">
        <v>1000</v>
      </c>
      <c r="F20" s="183"/>
      <c r="G20" s="241"/>
      <c r="H20" s="242"/>
      <c r="I20" s="242"/>
      <c r="J20" s="242">
        <v>600</v>
      </c>
      <c r="K20" s="242"/>
      <c r="L20" s="242"/>
      <c r="M20" s="242"/>
      <c r="N20" s="242"/>
      <c r="O20" s="243"/>
      <c r="P20" s="183"/>
      <c r="Q20" s="244">
        <f t="shared" ref="Q20:Q30" si="0">SUM(B20:O20)</f>
        <v>1600</v>
      </c>
    </row>
    <row r="21" spans="1:17" x14ac:dyDescent="0.3">
      <c r="A21" s="163" t="s">
        <v>550</v>
      </c>
      <c r="B21" s="245"/>
      <c r="C21" s="242"/>
      <c r="D21" s="246"/>
      <c r="E21" s="246"/>
      <c r="F21" s="183"/>
      <c r="G21" s="241"/>
      <c r="H21" s="242"/>
      <c r="I21" s="242"/>
      <c r="J21" s="242"/>
      <c r="K21" s="242"/>
      <c r="L21" s="242"/>
      <c r="M21" s="242"/>
      <c r="N21" s="242"/>
      <c r="O21" s="243"/>
      <c r="P21" s="183"/>
      <c r="Q21" s="247">
        <f t="shared" si="0"/>
        <v>0</v>
      </c>
    </row>
    <row r="22" spans="1:17" x14ac:dyDescent="0.3">
      <c r="A22" s="163" t="s">
        <v>551</v>
      </c>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v>104000</v>
      </c>
      <c r="C31" s="181">
        <v>12198</v>
      </c>
      <c r="D31" s="181">
        <v>432</v>
      </c>
      <c r="E31" s="182">
        <v>13005</v>
      </c>
      <c r="F31" s="183"/>
      <c r="G31" s="180">
        <v>2600</v>
      </c>
      <c r="H31" s="181"/>
      <c r="I31" s="181"/>
      <c r="J31" s="181"/>
      <c r="K31" s="181">
        <v>1360</v>
      </c>
      <c r="L31" s="181"/>
      <c r="M31" s="181">
        <v>3744</v>
      </c>
      <c r="N31" s="181"/>
      <c r="O31" s="182"/>
      <c r="P31" s="183"/>
      <c r="Q31" s="184">
        <f>SUM(B31:O31)</f>
        <v>137339</v>
      </c>
    </row>
    <row r="32" spans="1:17" ht="15" thickBot="1" x14ac:dyDescent="0.35">
      <c r="A32" s="173" t="s">
        <v>185</v>
      </c>
      <c r="B32" s="185">
        <f>SUM(B20:B31)</f>
        <v>104000</v>
      </c>
      <c r="C32" s="185">
        <f t="shared" ref="C32:O32" si="1">SUM(C20:C31)</f>
        <v>12198</v>
      </c>
      <c r="D32" s="185">
        <f t="shared" si="1"/>
        <v>432</v>
      </c>
      <c r="E32" s="185">
        <f t="shared" si="1"/>
        <v>14005</v>
      </c>
      <c r="F32" s="185">
        <f t="shared" si="1"/>
        <v>0</v>
      </c>
      <c r="G32" s="185">
        <f t="shared" si="1"/>
        <v>2600</v>
      </c>
      <c r="H32" s="185">
        <f t="shared" si="1"/>
        <v>0</v>
      </c>
      <c r="I32" s="185">
        <f t="shared" si="1"/>
        <v>0</v>
      </c>
      <c r="J32" s="185">
        <f t="shared" si="1"/>
        <v>600</v>
      </c>
      <c r="K32" s="185">
        <f t="shared" si="1"/>
        <v>1360</v>
      </c>
      <c r="L32" s="185">
        <f t="shared" si="1"/>
        <v>0</v>
      </c>
      <c r="M32" s="185">
        <f t="shared" si="1"/>
        <v>3744</v>
      </c>
      <c r="N32" s="185">
        <f t="shared" si="1"/>
        <v>0</v>
      </c>
      <c r="O32" s="185">
        <f t="shared" si="1"/>
        <v>0</v>
      </c>
      <c r="P32" s="189"/>
      <c r="Q32" s="190">
        <f>SUM(Q19:Q31)</f>
        <v>138939</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552</v>
      </c>
      <c r="C38" s="634"/>
      <c r="D38" s="634"/>
      <c r="E38" s="132"/>
    </row>
    <row r="39" spans="1:17" ht="15.6" x14ac:dyDescent="0.3">
      <c r="A39" s="131" t="s">
        <v>190</v>
      </c>
      <c r="B39" s="633" t="s">
        <v>552</v>
      </c>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553</v>
      </c>
      <c r="C44" s="634"/>
      <c r="D44" s="634"/>
      <c r="E44" s="635"/>
    </row>
    <row r="45" spans="1:17" ht="15.6" x14ac:dyDescent="0.3">
      <c r="A45" s="131" t="s">
        <v>194</v>
      </c>
      <c r="B45" s="633" t="s">
        <v>554</v>
      </c>
      <c r="C45" s="634"/>
      <c r="D45" s="634"/>
      <c r="E45" s="635"/>
    </row>
    <row r="46" spans="1:17" ht="15.6" x14ac:dyDescent="0.3">
      <c r="A46" s="131"/>
      <c r="B46" s="637"/>
      <c r="C46" s="637"/>
      <c r="D46" s="637"/>
      <c r="E46" s="637"/>
    </row>
    <row r="48" spans="1:17" x14ac:dyDescent="0.3">
      <c r="A48" s="126" t="s">
        <v>195</v>
      </c>
      <c r="B48" s="43" t="s">
        <v>196</v>
      </c>
      <c r="C48" s="43"/>
      <c r="D48" s="43"/>
      <c r="E48" s="43"/>
    </row>
    <row r="49" spans="1:5" x14ac:dyDescent="0.3">
      <c r="B49" s="43" t="s">
        <v>197</v>
      </c>
      <c r="C49" s="43"/>
      <c r="D49" s="43"/>
      <c r="E49" s="43"/>
    </row>
    <row r="56" spans="1:5" x14ac:dyDescent="0.3">
      <c r="A56" s="681" t="s">
        <v>555</v>
      </c>
      <c r="B56" s="682"/>
      <c r="C56" s="682"/>
      <c r="D56" s="682"/>
      <c r="E56" s="332"/>
    </row>
    <row r="57" spans="1:5" x14ac:dyDescent="0.3">
      <c r="A57" s="681" t="s">
        <v>556</v>
      </c>
      <c r="B57" s="681"/>
      <c r="C57" s="681"/>
      <c r="D57" s="681"/>
      <c r="E57" s="333"/>
    </row>
    <row r="58" spans="1:5" x14ac:dyDescent="0.3">
      <c r="A58" s="332" t="s">
        <v>557</v>
      </c>
      <c r="B58" s="332" t="s">
        <v>558</v>
      </c>
      <c r="C58" s="334"/>
      <c r="D58" s="335">
        <v>104000</v>
      </c>
      <c r="E58" s="332"/>
    </row>
    <row r="59" spans="1:5" x14ac:dyDescent="0.3">
      <c r="A59" s="332" t="s">
        <v>559</v>
      </c>
      <c r="B59" s="332" t="s">
        <v>560</v>
      </c>
      <c r="C59" s="334"/>
      <c r="D59" s="335">
        <v>3180</v>
      </c>
      <c r="E59" s="332"/>
    </row>
    <row r="60" spans="1:5" x14ac:dyDescent="0.3">
      <c r="A60" s="332" t="s">
        <v>561</v>
      </c>
      <c r="B60" s="332"/>
      <c r="C60" s="334"/>
      <c r="D60" s="335">
        <v>7742</v>
      </c>
      <c r="E60" s="332"/>
    </row>
    <row r="61" spans="1:5" x14ac:dyDescent="0.3">
      <c r="A61" s="332" t="s">
        <v>562</v>
      </c>
      <c r="B61" s="332"/>
      <c r="C61" s="334"/>
      <c r="D61" s="335">
        <v>2083</v>
      </c>
      <c r="E61" s="336">
        <f>SUM(D59:D61)</f>
        <v>13005</v>
      </c>
    </row>
    <row r="62" spans="1:5" x14ac:dyDescent="0.3">
      <c r="A62" s="332" t="s">
        <v>563</v>
      </c>
      <c r="B62" s="332"/>
      <c r="C62" s="334"/>
      <c r="D62" s="335">
        <v>5469.86</v>
      </c>
      <c r="E62" s="332"/>
    </row>
    <row r="63" spans="1:5" x14ac:dyDescent="0.3">
      <c r="A63" s="332" t="s">
        <v>564</v>
      </c>
      <c r="B63" s="332"/>
      <c r="C63" s="334"/>
      <c r="D63" s="335">
        <v>6728.47</v>
      </c>
      <c r="E63" s="336">
        <f>SUM(D62:D63)</f>
        <v>12198.33</v>
      </c>
    </row>
    <row r="64" spans="1:5" x14ac:dyDescent="0.3">
      <c r="A64" s="332" t="s">
        <v>170</v>
      </c>
      <c r="B64" s="332"/>
      <c r="C64" s="334"/>
      <c r="D64" s="335">
        <v>432</v>
      </c>
      <c r="E64" s="332"/>
    </row>
    <row r="65" spans="1:5" x14ac:dyDescent="0.3">
      <c r="A65" s="337" t="s">
        <v>388</v>
      </c>
      <c r="B65" s="337"/>
      <c r="C65" s="338"/>
      <c r="D65" s="339">
        <v>60</v>
      </c>
      <c r="E65" s="336">
        <f>SUM(D65+D68+D69+D70)</f>
        <v>1360</v>
      </c>
    </row>
    <row r="66" spans="1:5" x14ac:dyDescent="0.3">
      <c r="A66" s="332" t="s">
        <v>565</v>
      </c>
      <c r="B66" s="332" t="s">
        <v>566</v>
      </c>
      <c r="C66" s="334"/>
      <c r="D66" s="339">
        <v>3744</v>
      </c>
      <c r="E66" s="332"/>
    </row>
    <row r="67" spans="1:5" x14ac:dyDescent="0.3">
      <c r="A67" s="332" t="s">
        <v>567</v>
      </c>
      <c r="B67" s="332" t="s">
        <v>568</v>
      </c>
      <c r="C67" s="334"/>
      <c r="D67" s="339">
        <v>2600</v>
      </c>
      <c r="E67" s="332"/>
    </row>
    <row r="68" spans="1:5" x14ac:dyDescent="0.3">
      <c r="A68" s="332" t="s">
        <v>569</v>
      </c>
      <c r="B68" s="332"/>
      <c r="C68" s="334"/>
      <c r="D68" s="335">
        <v>252.5</v>
      </c>
      <c r="E68" s="332"/>
    </row>
    <row r="69" spans="1:5" x14ac:dyDescent="0.3">
      <c r="A69" s="332" t="s">
        <v>570</v>
      </c>
      <c r="B69" s="332"/>
      <c r="C69" s="334"/>
      <c r="D69" s="335">
        <v>846.5</v>
      </c>
      <c r="E69" s="332"/>
    </row>
    <row r="70" spans="1:5" x14ac:dyDescent="0.3">
      <c r="A70" s="332" t="s">
        <v>571</v>
      </c>
      <c r="B70" s="332"/>
      <c r="C70" s="334"/>
      <c r="D70" s="335">
        <v>201</v>
      </c>
      <c r="E70" s="332"/>
    </row>
    <row r="71" spans="1:5" x14ac:dyDescent="0.3">
      <c r="A71" s="332" t="s">
        <v>572</v>
      </c>
      <c r="B71" s="332"/>
      <c r="C71" s="334"/>
      <c r="D71" s="335"/>
      <c r="E71" s="332"/>
    </row>
    <row r="72" spans="1:5" x14ac:dyDescent="0.3">
      <c r="A72" s="332" t="s">
        <v>573</v>
      </c>
      <c r="B72" s="332"/>
      <c r="C72" s="334"/>
      <c r="D72" s="335"/>
      <c r="E72" s="332"/>
    </row>
    <row r="73" spans="1:5" x14ac:dyDescent="0.3">
      <c r="A73" s="332" t="s">
        <v>574</v>
      </c>
      <c r="B73" s="332"/>
      <c r="C73" s="334"/>
      <c r="D73" s="335"/>
      <c r="E73" s="332"/>
    </row>
    <row r="74" spans="1:5" x14ac:dyDescent="0.3">
      <c r="A74" s="332" t="s">
        <v>575</v>
      </c>
      <c r="B74" s="332"/>
      <c r="C74" s="334"/>
      <c r="D74" s="335"/>
      <c r="E74" s="332"/>
    </row>
    <row r="75" spans="1:5" x14ac:dyDescent="0.3">
      <c r="A75" s="332" t="s">
        <v>576</v>
      </c>
      <c r="B75" s="332"/>
      <c r="C75" s="334"/>
      <c r="D75" s="335">
        <f>SUM(D58:D70)</f>
        <v>137339.33000000002</v>
      </c>
      <c r="E75" s="332"/>
    </row>
    <row r="76" spans="1:5" x14ac:dyDescent="0.3">
      <c r="A76" s="332"/>
      <c r="B76" s="332"/>
      <c r="C76" s="334"/>
      <c r="D76" s="335"/>
      <c r="E76" s="332"/>
    </row>
    <row r="77" spans="1:5" x14ac:dyDescent="0.3">
      <c r="A77" s="332"/>
      <c r="B77" s="332"/>
      <c r="C77" s="334"/>
      <c r="D77" s="335"/>
      <c r="E77" s="332"/>
    </row>
    <row r="78" spans="1:5" x14ac:dyDescent="0.3">
      <c r="A78" s="332"/>
      <c r="B78" s="332"/>
      <c r="C78" s="334"/>
      <c r="D78" s="335"/>
      <c r="E78" s="332"/>
    </row>
  </sheetData>
  <mergeCells count="13">
    <mergeCell ref="B38:D38"/>
    <mergeCell ref="B7:D7"/>
    <mergeCell ref="B15:O15"/>
    <mergeCell ref="B17:E17"/>
    <mergeCell ref="G17:O17"/>
    <mergeCell ref="A35:H37"/>
    <mergeCell ref="A57:D57"/>
    <mergeCell ref="B39:E39"/>
    <mergeCell ref="A42:H43"/>
    <mergeCell ref="B44:E44"/>
    <mergeCell ref="B45:E45"/>
    <mergeCell ref="B46:E46"/>
    <mergeCell ref="A56:D56"/>
  </mergeCells>
  <hyperlinks>
    <hyperlink ref="B48" r:id="rId1" xr:uid="{DF7C4587-A74A-4A13-9ACE-A2EA56853074}"/>
    <hyperlink ref="B49" r:id="rId2" xr:uid="{72C6E8AF-8B90-4B89-AAE2-2F5FF95AF73D}"/>
  </hyperlinks>
  <pageMargins left="0.7" right="0.7" top="0.75" bottom="0.75" header="0.3" footer="0.3"/>
  <pageSetup scale="42" orientation="landscape" r:id="rId3"/>
  <drawing r:id="rId4"/>
  <legacyDrawing r:id="rId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60C4-CC84-46A2-8D8F-838C1F5F0630}">
  <sheetPr>
    <pageSetUpPr fitToPage="1"/>
  </sheetPr>
  <dimension ref="A1:Q49"/>
  <sheetViews>
    <sheetView topLeftCell="A31" zoomScale="87" zoomScaleNormal="70" workbookViewId="0">
      <selection activeCell="B19" sqref="B19:Q32"/>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4" style="8" customWidth="1"/>
    <col min="9" max="9" width="10.664062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347</v>
      </c>
      <c r="C7" s="654"/>
      <c r="D7" s="654"/>
      <c r="E7" s="14"/>
      <c r="G7" s="9"/>
      <c r="H7" s="9"/>
      <c r="I7" s="9"/>
      <c r="J7" s="9"/>
      <c r="K7" s="9"/>
      <c r="L7" s="9"/>
      <c r="M7" s="9"/>
      <c r="N7" s="9"/>
      <c r="O7" s="9"/>
      <c r="P7" s="9"/>
      <c r="Q7" s="9"/>
    </row>
    <row r="8" spans="1:17" ht="15.6" x14ac:dyDescent="0.3">
      <c r="A8" s="13" t="s">
        <v>154</v>
      </c>
      <c r="B8" s="15" t="s">
        <v>155</v>
      </c>
      <c r="C8" s="16" t="s">
        <v>156</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t="s">
        <v>156</v>
      </c>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16"/>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191"/>
      <c r="C19" s="192"/>
      <c r="D19" s="192"/>
      <c r="E19" s="193"/>
      <c r="F19" s="194"/>
      <c r="G19" s="191"/>
      <c r="H19" s="192"/>
      <c r="I19" s="192"/>
      <c r="J19" s="192"/>
      <c r="K19" s="192"/>
      <c r="L19" s="192"/>
      <c r="M19" s="192"/>
      <c r="N19" s="192"/>
      <c r="O19" s="193"/>
      <c r="P19" s="194"/>
      <c r="Q19" s="193"/>
    </row>
    <row r="20" spans="1:17" x14ac:dyDescent="0.3">
      <c r="A20" s="37"/>
      <c r="B20" s="195"/>
      <c r="C20" s="196"/>
      <c r="D20" s="197"/>
      <c r="E20" s="197"/>
      <c r="F20" s="194"/>
      <c r="G20" s="198"/>
      <c r="H20" s="199"/>
      <c r="I20" s="199"/>
      <c r="J20" s="199"/>
      <c r="K20" s="199"/>
      <c r="L20" s="199"/>
      <c r="M20" s="199"/>
      <c r="N20" s="199"/>
      <c r="O20" s="200"/>
      <c r="P20" s="194"/>
      <c r="Q20" s="201">
        <f t="shared" ref="Q20:Q30" si="0">SUM(B20:O20)</f>
        <v>0</v>
      </c>
    </row>
    <row r="21" spans="1:17" x14ac:dyDescent="0.3">
      <c r="A21" s="38"/>
      <c r="B21" s="202"/>
      <c r="C21" s="199"/>
      <c r="D21" s="203"/>
      <c r="E21" s="203"/>
      <c r="F21" s="194"/>
      <c r="G21" s="198"/>
      <c r="H21" s="199"/>
      <c r="I21" s="199"/>
      <c r="J21" s="199"/>
      <c r="K21" s="199"/>
      <c r="L21" s="199"/>
      <c r="M21" s="199"/>
      <c r="N21" s="199"/>
      <c r="O21" s="200"/>
      <c r="P21" s="194"/>
      <c r="Q21" s="204">
        <f t="shared" si="0"/>
        <v>0</v>
      </c>
    </row>
    <row r="22" spans="1:17" x14ac:dyDescent="0.3">
      <c r="A22" s="38"/>
      <c r="B22" s="202"/>
      <c r="C22" s="199"/>
      <c r="D22" s="203"/>
      <c r="E22" s="203"/>
      <c r="F22" s="194"/>
      <c r="G22" s="198"/>
      <c r="H22" s="199"/>
      <c r="I22" s="199"/>
      <c r="J22" s="199"/>
      <c r="K22" s="199"/>
      <c r="L22" s="199"/>
      <c r="M22" s="199"/>
      <c r="N22" s="199"/>
      <c r="O22" s="200"/>
      <c r="P22" s="194"/>
      <c r="Q22" s="204">
        <f t="shared" si="0"/>
        <v>0</v>
      </c>
    </row>
    <row r="23" spans="1:17" x14ac:dyDescent="0.3">
      <c r="A23" s="38"/>
      <c r="B23" s="202"/>
      <c r="C23" s="199"/>
      <c r="D23" s="203"/>
      <c r="E23" s="203"/>
      <c r="F23" s="194"/>
      <c r="G23" s="198"/>
      <c r="H23" s="199"/>
      <c r="I23" s="199"/>
      <c r="J23" s="199"/>
      <c r="K23" s="199"/>
      <c r="L23" s="199"/>
      <c r="M23" s="199"/>
      <c r="N23" s="199"/>
      <c r="O23" s="200"/>
      <c r="P23" s="194"/>
      <c r="Q23" s="204">
        <f t="shared" si="0"/>
        <v>0</v>
      </c>
    </row>
    <row r="24" spans="1:17" x14ac:dyDescent="0.3">
      <c r="A24" s="38"/>
      <c r="B24" s="202"/>
      <c r="C24" s="199"/>
      <c r="D24" s="203"/>
      <c r="E24" s="203"/>
      <c r="F24" s="194"/>
      <c r="G24" s="198"/>
      <c r="H24" s="199"/>
      <c r="I24" s="199"/>
      <c r="J24" s="199"/>
      <c r="K24" s="199"/>
      <c r="L24" s="199"/>
      <c r="M24" s="199"/>
      <c r="N24" s="199"/>
      <c r="O24" s="200"/>
      <c r="P24" s="194"/>
      <c r="Q24" s="204">
        <f t="shared" si="0"/>
        <v>0</v>
      </c>
    </row>
    <row r="25" spans="1:17" x14ac:dyDescent="0.3">
      <c r="A25" s="38"/>
      <c r="B25" s="202"/>
      <c r="C25" s="199"/>
      <c r="D25" s="203"/>
      <c r="E25" s="203"/>
      <c r="F25" s="194"/>
      <c r="G25" s="198"/>
      <c r="H25" s="199"/>
      <c r="I25" s="199"/>
      <c r="J25" s="199"/>
      <c r="K25" s="199"/>
      <c r="L25" s="199"/>
      <c r="M25" s="199"/>
      <c r="N25" s="199"/>
      <c r="O25" s="200"/>
      <c r="P25" s="194"/>
      <c r="Q25" s="204">
        <f t="shared" si="0"/>
        <v>0</v>
      </c>
    </row>
    <row r="26" spans="1:17" x14ac:dyDescent="0.3">
      <c r="A26" s="38"/>
      <c r="B26" s="202"/>
      <c r="C26" s="199"/>
      <c r="D26" s="203"/>
      <c r="E26" s="203"/>
      <c r="F26" s="194"/>
      <c r="G26" s="198"/>
      <c r="H26" s="199"/>
      <c r="I26" s="199"/>
      <c r="J26" s="199"/>
      <c r="K26" s="199"/>
      <c r="L26" s="199"/>
      <c r="M26" s="199"/>
      <c r="N26" s="199"/>
      <c r="O26" s="200"/>
      <c r="P26" s="194"/>
      <c r="Q26" s="204">
        <f t="shared" si="0"/>
        <v>0</v>
      </c>
    </row>
    <row r="27" spans="1:17" x14ac:dyDescent="0.3">
      <c r="A27" s="38"/>
      <c r="B27" s="202"/>
      <c r="C27" s="199"/>
      <c r="D27" s="203"/>
      <c r="E27" s="203"/>
      <c r="F27" s="194"/>
      <c r="G27" s="198"/>
      <c r="H27" s="199"/>
      <c r="I27" s="199"/>
      <c r="J27" s="199"/>
      <c r="K27" s="199"/>
      <c r="L27" s="199"/>
      <c r="M27" s="199"/>
      <c r="N27" s="199"/>
      <c r="O27" s="200"/>
      <c r="P27" s="194"/>
      <c r="Q27" s="204">
        <f t="shared" si="0"/>
        <v>0</v>
      </c>
    </row>
    <row r="28" spans="1:17" x14ac:dyDescent="0.3">
      <c r="A28" s="38"/>
      <c r="B28" s="202"/>
      <c r="C28" s="199"/>
      <c r="D28" s="203"/>
      <c r="E28" s="203"/>
      <c r="F28" s="194"/>
      <c r="G28" s="198"/>
      <c r="H28" s="199"/>
      <c r="I28" s="199"/>
      <c r="J28" s="199"/>
      <c r="K28" s="199"/>
      <c r="L28" s="199"/>
      <c r="M28" s="199"/>
      <c r="N28" s="199"/>
      <c r="O28" s="200"/>
      <c r="P28" s="194"/>
      <c r="Q28" s="204">
        <f t="shared" si="0"/>
        <v>0</v>
      </c>
    </row>
    <row r="29" spans="1:17" x14ac:dyDescent="0.3">
      <c r="A29" s="38"/>
      <c r="B29" s="202"/>
      <c r="C29" s="199"/>
      <c r="D29" s="203"/>
      <c r="E29" s="203"/>
      <c r="F29" s="194"/>
      <c r="G29" s="198"/>
      <c r="H29" s="199"/>
      <c r="I29" s="199"/>
      <c r="J29" s="199"/>
      <c r="K29" s="199"/>
      <c r="L29" s="199"/>
      <c r="M29" s="199"/>
      <c r="N29" s="199"/>
      <c r="O29" s="200"/>
      <c r="P29" s="194"/>
      <c r="Q29" s="204">
        <f t="shared" si="0"/>
        <v>0</v>
      </c>
    </row>
    <row r="30" spans="1:17" ht="15" thickBot="1" x14ac:dyDescent="0.35">
      <c r="A30" s="39"/>
      <c r="B30" s="202"/>
      <c r="C30" s="199"/>
      <c r="D30" s="203"/>
      <c r="E30" s="203"/>
      <c r="F30" s="194"/>
      <c r="G30" s="198"/>
      <c r="H30" s="199"/>
      <c r="I30" s="199"/>
      <c r="J30" s="199"/>
      <c r="K30" s="199"/>
      <c r="L30" s="199"/>
      <c r="M30" s="199"/>
      <c r="N30" s="199"/>
      <c r="O30" s="200"/>
      <c r="P30" s="194"/>
      <c r="Q30" s="205">
        <f t="shared" si="0"/>
        <v>0</v>
      </c>
    </row>
    <row r="31" spans="1:17" ht="29.4" thickBot="1" x14ac:dyDescent="0.35">
      <c r="A31" s="40" t="s">
        <v>184</v>
      </c>
      <c r="B31" s="206">
        <v>32503</v>
      </c>
      <c r="C31" s="207">
        <v>7800</v>
      </c>
      <c r="D31" s="207">
        <v>0</v>
      </c>
      <c r="E31" s="208">
        <v>6250</v>
      </c>
      <c r="F31" s="194"/>
      <c r="G31" s="206">
        <v>0</v>
      </c>
      <c r="H31" s="207">
        <v>0</v>
      </c>
      <c r="I31" s="207">
        <v>0</v>
      </c>
      <c r="J31" s="207">
        <v>3150</v>
      </c>
      <c r="K31" s="207">
        <v>260</v>
      </c>
      <c r="L31" s="207">
        <v>0</v>
      </c>
      <c r="M31" s="207">
        <v>2150</v>
      </c>
      <c r="N31" s="207"/>
      <c r="O31" s="208"/>
      <c r="P31" s="194"/>
      <c r="Q31" s="193">
        <f>SUM(B31:O31)</f>
        <v>52113</v>
      </c>
    </row>
    <row r="32" spans="1:17" ht="15" thickBot="1" x14ac:dyDescent="0.35">
      <c r="A32" s="41" t="s">
        <v>185</v>
      </c>
      <c r="B32" s="209"/>
      <c r="C32" s="210"/>
      <c r="D32" s="210"/>
      <c r="E32" s="210"/>
      <c r="F32" s="211"/>
      <c r="G32" s="212"/>
      <c r="H32" s="212"/>
      <c r="I32" s="212"/>
      <c r="J32" s="212"/>
      <c r="K32" s="212"/>
      <c r="L32" s="212"/>
      <c r="M32" s="212"/>
      <c r="N32" s="212"/>
      <c r="O32" s="212"/>
      <c r="P32" s="213"/>
      <c r="Q32" s="214">
        <f>SUM(Q19:Q31)</f>
        <v>52113</v>
      </c>
    </row>
    <row r="33" spans="1:17" x14ac:dyDescent="0.3">
      <c r="Q33" s="42" t="s">
        <v>186</v>
      </c>
    </row>
    <row r="35" spans="1:17" ht="21" customHeight="1" x14ac:dyDescent="0.3">
      <c r="A35" s="660" t="s">
        <v>187</v>
      </c>
      <c r="B35" s="660"/>
      <c r="C35" s="660"/>
      <c r="D35" s="660"/>
      <c r="E35" s="660"/>
      <c r="F35" s="660"/>
      <c r="G35" s="660"/>
      <c r="H35" s="660"/>
    </row>
    <row r="36" spans="1:17" x14ac:dyDescent="0.3">
      <c r="A36" s="660"/>
      <c r="B36" s="660"/>
      <c r="C36" s="660"/>
      <c r="D36" s="660"/>
      <c r="E36" s="660"/>
      <c r="F36" s="660"/>
      <c r="G36" s="660"/>
      <c r="H36" s="660"/>
    </row>
    <row r="37" spans="1:17" x14ac:dyDescent="0.3">
      <c r="A37" s="660"/>
      <c r="B37" s="660"/>
      <c r="C37" s="660"/>
      <c r="D37" s="660"/>
      <c r="E37" s="660"/>
      <c r="F37" s="660"/>
      <c r="G37" s="660"/>
      <c r="H37" s="660"/>
    </row>
    <row r="38" spans="1:17" ht="15.6" x14ac:dyDescent="0.3">
      <c r="A38" s="13" t="s">
        <v>188</v>
      </c>
      <c r="B38" s="653" t="s">
        <v>348</v>
      </c>
      <c r="C38" s="654"/>
      <c r="D38" s="654"/>
      <c r="E38" s="14"/>
    </row>
    <row r="39" spans="1:17" ht="16.2" x14ac:dyDescent="0.35">
      <c r="A39" s="13" t="s">
        <v>190</v>
      </c>
      <c r="B39" s="683" t="s">
        <v>348</v>
      </c>
      <c r="C39" s="654"/>
      <c r="D39" s="654"/>
      <c r="E39" s="661"/>
    </row>
    <row r="40" spans="1:17" ht="15.6" x14ac:dyDescent="0.3">
      <c r="A40" s="13"/>
      <c r="B40" s="9"/>
      <c r="C40" s="9"/>
      <c r="D40" s="9"/>
      <c r="E40" s="9"/>
    </row>
    <row r="41" spans="1:17" ht="15.6" x14ac:dyDescent="0.3">
      <c r="A41" s="13"/>
      <c r="B41" s="9"/>
      <c r="C41" s="9"/>
      <c r="D41" s="9"/>
      <c r="E41" s="9"/>
    </row>
    <row r="42" spans="1:17" x14ac:dyDescent="0.3">
      <c r="A42" s="662" t="s">
        <v>192</v>
      </c>
      <c r="B42" s="662"/>
      <c r="C42" s="662"/>
      <c r="D42" s="662"/>
      <c r="E42" s="662"/>
      <c r="F42" s="662"/>
      <c r="G42" s="662"/>
      <c r="H42" s="662"/>
    </row>
    <row r="43" spans="1:17" x14ac:dyDescent="0.3">
      <c r="A43" s="662"/>
      <c r="B43" s="662"/>
      <c r="C43" s="662"/>
      <c r="D43" s="662"/>
      <c r="E43" s="662"/>
      <c r="F43" s="662"/>
      <c r="G43" s="662"/>
      <c r="H43" s="662"/>
    </row>
    <row r="44" spans="1:17" ht="15.6" x14ac:dyDescent="0.3">
      <c r="A44" s="13" t="s">
        <v>193</v>
      </c>
      <c r="B44" s="653" t="s">
        <v>349</v>
      </c>
      <c r="C44" s="654"/>
      <c r="D44" s="654"/>
      <c r="E44" s="661"/>
    </row>
    <row r="45" spans="1:17" ht="15.6" x14ac:dyDescent="0.3">
      <c r="A45" s="13" t="s">
        <v>194</v>
      </c>
      <c r="B45" s="653" t="s">
        <v>350</v>
      </c>
      <c r="C45" s="654"/>
      <c r="D45" s="654"/>
      <c r="E45" s="661"/>
    </row>
    <row r="46" spans="1:17" ht="15.6" x14ac:dyDescent="0.3">
      <c r="A46" s="13"/>
      <c r="B46" s="663"/>
      <c r="C46" s="663"/>
      <c r="D46" s="663"/>
      <c r="E46" s="663"/>
    </row>
    <row r="48" spans="1:17" x14ac:dyDescent="0.3">
      <c r="A48" s="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F5365F47-E63C-43FD-963E-D4CB532277B0}"/>
    <hyperlink ref="B49" r:id="rId2" xr:uid="{072753B0-EAF0-4EA1-A2DF-7C09B58A2EEC}"/>
  </hyperlinks>
  <pageMargins left="0.7" right="0.7" top="0.75" bottom="0.75" header="0.3" footer="0.3"/>
  <pageSetup scale="51" orientation="landscape"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A7F2-45AE-4E09-818D-88CA95FCC34D}">
  <sheetPr>
    <pageSetUpPr fitToPage="1"/>
  </sheetPr>
  <dimension ref="A1:Q60"/>
  <sheetViews>
    <sheetView topLeftCell="A31" zoomScale="87" zoomScaleNormal="70" workbookViewId="0">
      <selection activeCell="B43" sqref="B43:O43"/>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5.44140625" style="8" customWidth="1"/>
    <col min="9" max="9" width="10.664062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351</v>
      </c>
      <c r="C7" s="654"/>
      <c r="D7" s="654"/>
      <c r="E7" s="14"/>
      <c r="G7" s="9"/>
      <c r="H7" s="9"/>
      <c r="I7" s="9"/>
      <c r="J7" s="9"/>
      <c r="K7" s="9"/>
      <c r="L7" s="9"/>
      <c r="M7" s="9"/>
      <c r="N7" s="9"/>
      <c r="O7" s="9"/>
      <c r="P7" s="9"/>
      <c r="Q7" s="9"/>
    </row>
    <row r="8" spans="1:17" ht="15.6" x14ac:dyDescent="0.3">
      <c r="A8" s="13" t="s">
        <v>154</v>
      </c>
      <c r="B8" s="15" t="s">
        <v>155</v>
      </c>
      <c r="C8" s="89" t="s">
        <v>156</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19" t="s">
        <v>156</v>
      </c>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16"/>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33"/>
      <c r="C19" s="34"/>
      <c r="D19" s="34"/>
      <c r="E19" s="35"/>
      <c r="F19" s="36"/>
      <c r="G19" s="33"/>
      <c r="H19" s="34"/>
      <c r="I19" s="34"/>
      <c r="J19" s="34"/>
      <c r="K19" s="34"/>
      <c r="L19" s="34"/>
      <c r="M19" s="34"/>
      <c r="N19" s="34"/>
      <c r="O19" s="35"/>
      <c r="P19" s="36"/>
      <c r="Q19" s="35"/>
    </row>
    <row r="20" spans="1:17" x14ac:dyDescent="0.3">
      <c r="A20" s="37" t="s">
        <v>352</v>
      </c>
      <c r="B20" s="195"/>
      <c r="C20" s="196"/>
      <c r="D20" s="197"/>
      <c r="E20" s="197">
        <v>150</v>
      </c>
      <c r="F20" s="194"/>
      <c r="G20" s="198"/>
      <c r="H20" s="199"/>
      <c r="I20" s="199"/>
      <c r="J20" s="199">
        <v>50</v>
      </c>
      <c r="K20" s="199">
        <v>50</v>
      </c>
      <c r="L20" s="199"/>
      <c r="M20" s="199"/>
      <c r="N20" s="199"/>
      <c r="O20" s="200"/>
      <c r="P20" s="194"/>
      <c r="Q20" s="201">
        <f t="shared" ref="Q20:Q41" si="0">SUM(B20:O20)</f>
        <v>250</v>
      </c>
    </row>
    <row r="21" spans="1:17" x14ac:dyDescent="0.3">
      <c r="A21" s="38" t="s">
        <v>353</v>
      </c>
      <c r="B21" s="202"/>
      <c r="C21" s="199"/>
      <c r="D21" s="203"/>
      <c r="E21" s="203">
        <v>200</v>
      </c>
      <c r="F21" s="194"/>
      <c r="G21" s="198"/>
      <c r="H21" s="199"/>
      <c r="I21" s="199"/>
      <c r="J21" s="199">
        <v>200</v>
      </c>
      <c r="K21" s="199"/>
      <c r="L21" s="199"/>
      <c r="M21" s="199"/>
      <c r="N21" s="199"/>
      <c r="O21" s="200"/>
      <c r="P21" s="194"/>
      <c r="Q21" s="204">
        <f t="shared" si="0"/>
        <v>400</v>
      </c>
    </row>
    <row r="22" spans="1:17" x14ac:dyDescent="0.3">
      <c r="A22" s="38" t="s">
        <v>354</v>
      </c>
      <c r="B22" s="202"/>
      <c r="C22" s="199"/>
      <c r="D22" s="203"/>
      <c r="E22" s="203">
        <v>240</v>
      </c>
      <c r="F22" s="194"/>
      <c r="G22" s="198"/>
      <c r="H22" s="199"/>
      <c r="I22" s="199"/>
      <c r="J22" s="199">
        <v>156.4</v>
      </c>
      <c r="K22" s="199"/>
      <c r="L22" s="199"/>
      <c r="M22" s="199"/>
      <c r="N22" s="199"/>
      <c r="O22" s="200"/>
      <c r="P22" s="194"/>
      <c r="Q22" s="204">
        <f t="shared" si="0"/>
        <v>396.4</v>
      </c>
    </row>
    <row r="23" spans="1:17" x14ac:dyDescent="0.3">
      <c r="A23" s="38" t="s">
        <v>355</v>
      </c>
      <c r="B23" s="202"/>
      <c r="C23" s="199"/>
      <c r="D23" s="203"/>
      <c r="E23" s="203">
        <v>94.5</v>
      </c>
      <c r="F23" s="194"/>
      <c r="G23" s="198"/>
      <c r="H23" s="199"/>
      <c r="I23" s="199"/>
      <c r="J23" s="199">
        <v>27.5</v>
      </c>
      <c r="K23" s="199"/>
      <c r="L23" s="199"/>
      <c r="M23" s="199"/>
      <c r="N23" s="199"/>
      <c r="O23" s="200"/>
      <c r="P23" s="194"/>
      <c r="Q23" s="204">
        <f t="shared" si="0"/>
        <v>122</v>
      </c>
    </row>
    <row r="24" spans="1:17" x14ac:dyDescent="0.3">
      <c r="A24" s="38" t="s">
        <v>356</v>
      </c>
      <c r="B24" s="202"/>
      <c r="C24" s="199"/>
      <c r="D24" s="203"/>
      <c r="E24" s="203">
        <v>216</v>
      </c>
      <c r="F24" s="194"/>
      <c r="G24" s="198"/>
      <c r="H24" s="199"/>
      <c r="I24" s="199"/>
      <c r="J24" s="199">
        <v>124.2</v>
      </c>
      <c r="K24" s="199">
        <v>19.5</v>
      </c>
      <c r="L24" s="199"/>
      <c r="M24" s="199"/>
      <c r="N24" s="199"/>
      <c r="O24" s="200"/>
      <c r="P24" s="194"/>
      <c r="Q24" s="204">
        <f t="shared" si="0"/>
        <v>359.7</v>
      </c>
    </row>
    <row r="25" spans="1:17" x14ac:dyDescent="0.3">
      <c r="A25" s="38" t="s">
        <v>357</v>
      </c>
      <c r="B25" s="202"/>
      <c r="C25" s="199"/>
      <c r="D25" s="203"/>
      <c r="E25" s="203">
        <v>200</v>
      </c>
      <c r="F25" s="194"/>
      <c r="G25" s="198"/>
      <c r="H25" s="199"/>
      <c r="I25" s="199"/>
      <c r="J25" s="199">
        <v>92</v>
      </c>
      <c r="K25" s="199">
        <v>42.6</v>
      </c>
      <c r="L25" s="199"/>
      <c r="M25" s="199"/>
      <c r="N25" s="199"/>
      <c r="O25" s="200"/>
      <c r="P25" s="194"/>
      <c r="Q25" s="204">
        <f t="shared" si="0"/>
        <v>334.6</v>
      </c>
    </row>
    <row r="26" spans="1:17" x14ac:dyDescent="0.3">
      <c r="A26" s="38" t="s">
        <v>358</v>
      </c>
      <c r="B26" s="202"/>
      <c r="C26" s="199"/>
      <c r="D26" s="203"/>
      <c r="E26" s="203">
        <v>120</v>
      </c>
      <c r="F26" s="194"/>
      <c r="G26" s="198"/>
      <c r="H26" s="199"/>
      <c r="I26" s="199"/>
      <c r="J26" s="199">
        <v>25</v>
      </c>
      <c r="K26" s="199"/>
      <c r="L26" s="199"/>
      <c r="M26" s="199"/>
      <c r="N26" s="199"/>
      <c r="O26" s="200"/>
      <c r="P26" s="194"/>
      <c r="Q26" s="204">
        <f t="shared" si="0"/>
        <v>145</v>
      </c>
    </row>
    <row r="27" spans="1:17" x14ac:dyDescent="0.3">
      <c r="A27" s="38" t="s">
        <v>359</v>
      </c>
      <c r="B27" s="202"/>
      <c r="C27" s="199"/>
      <c r="D27" s="203"/>
      <c r="E27" s="203">
        <v>250</v>
      </c>
      <c r="F27" s="194"/>
      <c r="G27" s="198"/>
      <c r="H27" s="199"/>
      <c r="I27" s="199"/>
      <c r="J27" s="199">
        <v>175</v>
      </c>
      <c r="K27" s="199"/>
      <c r="L27" s="199"/>
      <c r="M27" s="199"/>
      <c r="N27" s="199"/>
      <c r="O27" s="200"/>
      <c r="P27" s="194"/>
      <c r="Q27" s="204">
        <f t="shared" si="0"/>
        <v>425</v>
      </c>
    </row>
    <row r="28" spans="1:17" x14ac:dyDescent="0.3">
      <c r="A28" s="38" t="s">
        <v>360</v>
      </c>
      <c r="B28" s="202"/>
      <c r="C28" s="199"/>
      <c r="D28" s="203"/>
      <c r="E28" s="203">
        <v>285</v>
      </c>
      <c r="F28" s="194"/>
      <c r="G28" s="198"/>
      <c r="H28" s="199"/>
      <c r="I28" s="199"/>
      <c r="J28" s="199">
        <v>62.75</v>
      </c>
      <c r="K28" s="199"/>
      <c r="L28" s="199"/>
      <c r="M28" s="199"/>
      <c r="N28" s="199"/>
      <c r="O28" s="200"/>
      <c r="P28" s="194"/>
      <c r="Q28" s="204">
        <f t="shared" si="0"/>
        <v>347.75</v>
      </c>
    </row>
    <row r="29" spans="1:17" x14ac:dyDescent="0.3">
      <c r="A29" s="38" t="s">
        <v>361</v>
      </c>
      <c r="B29" s="202"/>
      <c r="C29" s="199"/>
      <c r="D29" s="203"/>
      <c r="E29" s="203">
        <v>44</v>
      </c>
      <c r="F29" s="194"/>
      <c r="G29" s="198"/>
      <c r="H29" s="199"/>
      <c r="I29" s="199"/>
      <c r="J29" s="199">
        <v>56</v>
      </c>
      <c r="K29" s="199"/>
      <c r="L29" s="199"/>
      <c r="M29" s="199"/>
      <c r="N29" s="199"/>
      <c r="O29" s="200"/>
      <c r="P29" s="194"/>
      <c r="Q29" s="204">
        <f t="shared" si="0"/>
        <v>100</v>
      </c>
    </row>
    <row r="30" spans="1:17" x14ac:dyDescent="0.3">
      <c r="A30" s="120" t="s">
        <v>362</v>
      </c>
      <c r="B30" s="202"/>
      <c r="C30" s="199"/>
      <c r="D30" s="203"/>
      <c r="E30" s="203">
        <v>480</v>
      </c>
      <c r="F30" s="194"/>
      <c r="G30" s="198"/>
      <c r="H30" s="199"/>
      <c r="I30" s="199"/>
      <c r="J30" s="199">
        <v>95</v>
      </c>
      <c r="K30" s="199">
        <v>25</v>
      </c>
      <c r="L30" s="199"/>
      <c r="M30" s="199"/>
      <c r="N30" s="199"/>
      <c r="O30" s="200"/>
      <c r="P30" s="194"/>
      <c r="Q30" s="204">
        <f t="shared" si="0"/>
        <v>600</v>
      </c>
    </row>
    <row r="31" spans="1:17" x14ac:dyDescent="0.3">
      <c r="A31" s="120" t="s">
        <v>363</v>
      </c>
      <c r="B31" s="202"/>
      <c r="C31" s="199"/>
      <c r="D31" s="203"/>
      <c r="E31" s="203">
        <v>410</v>
      </c>
      <c r="F31" s="194"/>
      <c r="G31" s="198"/>
      <c r="H31" s="199"/>
      <c r="I31" s="199"/>
      <c r="J31" s="199">
        <v>55</v>
      </c>
      <c r="K31" s="199"/>
      <c r="L31" s="199"/>
      <c r="M31" s="199"/>
      <c r="N31" s="199"/>
      <c r="O31" s="200"/>
      <c r="P31" s="194"/>
      <c r="Q31" s="204">
        <f t="shared" si="0"/>
        <v>465</v>
      </c>
    </row>
    <row r="32" spans="1:17" x14ac:dyDescent="0.3">
      <c r="A32" s="120" t="s">
        <v>364</v>
      </c>
      <c r="B32" s="202"/>
      <c r="C32" s="199"/>
      <c r="D32" s="203"/>
      <c r="E32" s="203">
        <v>90</v>
      </c>
      <c r="F32" s="194"/>
      <c r="G32" s="198"/>
      <c r="H32" s="199"/>
      <c r="I32" s="199"/>
      <c r="J32" s="199">
        <v>80</v>
      </c>
      <c r="K32" s="199"/>
      <c r="L32" s="199"/>
      <c r="M32" s="199"/>
      <c r="N32" s="199"/>
      <c r="O32" s="200"/>
      <c r="P32" s="194"/>
      <c r="Q32" s="204">
        <f t="shared" si="0"/>
        <v>170</v>
      </c>
    </row>
    <row r="33" spans="1:17" x14ac:dyDescent="0.3">
      <c r="A33" s="121" t="s">
        <v>365</v>
      </c>
      <c r="B33" s="202"/>
      <c r="C33" s="199"/>
      <c r="D33" s="203"/>
      <c r="E33" s="203">
        <v>100</v>
      </c>
      <c r="F33" s="194"/>
      <c r="G33" s="198"/>
      <c r="H33" s="199"/>
      <c r="I33" s="199"/>
      <c r="J33" s="199">
        <v>50</v>
      </c>
      <c r="K33" s="199">
        <v>10</v>
      </c>
      <c r="L33" s="199"/>
      <c r="M33" s="199"/>
      <c r="N33" s="199"/>
      <c r="O33" s="200"/>
      <c r="P33" s="194"/>
      <c r="Q33" s="204">
        <f t="shared" si="0"/>
        <v>160</v>
      </c>
    </row>
    <row r="34" spans="1:17" x14ac:dyDescent="0.3">
      <c r="A34" s="121" t="s">
        <v>366</v>
      </c>
      <c r="B34" s="202"/>
      <c r="C34" s="199"/>
      <c r="D34" s="203"/>
      <c r="E34" s="203">
        <v>360</v>
      </c>
      <c r="F34" s="194"/>
      <c r="G34" s="198"/>
      <c r="H34" s="199"/>
      <c r="I34" s="199"/>
      <c r="J34" s="199">
        <v>65</v>
      </c>
      <c r="K34" s="199">
        <v>60</v>
      </c>
      <c r="L34" s="199"/>
      <c r="M34" s="199"/>
      <c r="N34" s="199"/>
      <c r="O34" s="200"/>
      <c r="P34" s="194"/>
      <c r="Q34" s="204">
        <f t="shared" si="0"/>
        <v>485</v>
      </c>
    </row>
    <row r="35" spans="1:17" x14ac:dyDescent="0.3">
      <c r="A35" s="121" t="s">
        <v>367</v>
      </c>
      <c r="B35" s="202"/>
      <c r="C35" s="199"/>
      <c r="D35" s="203"/>
      <c r="E35" s="203">
        <v>180</v>
      </c>
      <c r="F35" s="194"/>
      <c r="G35" s="198"/>
      <c r="H35" s="199"/>
      <c r="I35" s="199"/>
      <c r="J35" s="199">
        <v>155.25</v>
      </c>
      <c r="K35" s="199">
        <v>70</v>
      </c>
      <c r="L35" s="199"/>
      <c r="M35" s="199"/>
      <c r="N35" s="199"/>
      <c r="O35" s="200"/>
      <c r="P35" s="194"/>
      <c r="Q35" s="205">
        <f t="shared" si="0"/>
        <v>405.25</v>
      </c>
    </row>
    <row r="36" spans="1:17" x14ac:dyDescent="0.3">
      <c r="A36" s="122" t="s">
        <v>368</v>
      </c>
      <c r="B36" s="215"/>
      <c r="C36" s="216"/>
      <c r="D36" s="217"/>
      <c r="E36" s="217">
        <v>144</v>
      </c>
      <c r="F36" s="194"/>
      <c r="G36" s="218"/>
      <c r="H36" s="216"/>
      <c r="I36" s="216"/>
      <c r="J36" s="216">
        <v>59.28</v>
      </c>
      <c r="K36" s="216"/>
      <c r="L36" s="216"/>
      <c r="M36" s="216"/>
      <c r="N36" s="216"/>
      <c r="O36" s="219"/>
      <c r="P36" s="194"/>
      <c r="Q36" s="204">
        <f t="shared" si="0"/>
        <v>203.28</v>
      </c>
    </row>
    <row r="37" spans="1:17" x14ac:dyDescent="0.3">
      <c r="A37" s="122" t="s">
        <v>369</v>
      </c>
      <c r="B37" s="215"/>
      <c r="C37" s="216"/>
      <c r="D37" s="217"/>
      <c r="E37" s="217">
        <v>90</v>
      </c>
      <c r="F37" s="194"/>
      <c r="G37" s="218"/>
      <c r="H37" s="216"/>
      <c r="I37" s="216"/>
      <c r="J37" s="216">
        <v>10.8</v>
      </c>
      <c r="K37" s="216">
        <v>9.9</v>
      </c>
      <c r="L37" s="216"/>
      <c r="M37" s="216"/>
      <c r="N37" s="216"/>
      <c r="O37" s="219"/>
      <c r="P37" s="194"/>
      <c r="Q37" s="204">
        <f t="shared" si="0"/>
        <v>110.7</v>
      </c>
    </row>
    <row r="38" spans="1:17" x14ac:dyDescent="0.3">
      <c r="A38" s="122" t="s">
        <v>370</v>
      </c>
      <c r="B38" s="215"/>
      <c r="C38" s="216"/>
      <c r="D38" s="217"/>
      <c r="E38" s="217">
        <v>240</v>
      </c>
      <c r="F38" s="194"/>
      <c r="G38" s="218"/>
      <c r="H38" s="216"/>
      <c r="I38" s="216"/>
      <c r="J38" s="216">
        <v>138</v>
      </c>
      <c r="K38" s="216">
        <v>78</v>
      </c>
      <c r="L38" s="216"/>
      <c r="M38" s="216"/>
      <c r="N38" s="216"/>
      <c r="O38" s="219"/>
      <c r="P38" s="194"/>
      <c r="Q38" s="204">
        <f t="shared" si="0"/>
        <v>456</v>
      </c>
    </row>
    <row r="39" spans="1:17" x14ac:dyDescent="0.3">
      <c r="A39" s="123" t="s">
        <v>371</v>
      </c>
      <c r="B39" s="215"/>
      <c r="C39" s="216"/>
      <c r="D39" s="217"/>
      <c r="E39" s="217">
        <v>65.790000000000006</v>
      </c>
      <c r="F39" s="194"/>
      <c r="G39" s="218"/>
      <c r="H39" s="216"/>
      <c r="I39" s="216"/>
      <c r="J39" s="216">
        <v>145.36000000000001</v>
      </c>
      <c r="K39" s="216"/>
      <c r="L39" s="216"/>
      <c r="M39" s="216"/>
      <c r="N39" s="216"/>
      <c r="O39" s="219"/>
      <c r="P39" s="194"/>
      <c r="Q39" s="204">
        <f t="shared" si="0"/>
        <v>211.15000000000003</v>
      </c>
    </row>
    <row r="40" spans="1:17" x14ac:dyDescent="0.3">
      <c r="A40" s="122" t="s">
        <v>372</v>
      </c>
      <c r="B40" s="215"/>
      <c r="C40" s="216"/>
      <c r="D40" s="217"/>
      <c r="E40" s="217">
        <v>91</v>
      </c>
      <c r="F40" s="194"/>
      <c r="G40" s="218"/>
      <c r="H40" s="216"/>
      <c r="I40" s="216"/>
      <c r="J40" s="216">
        <v>14.04</v>
      </c>
      <c r="K40" s="216"/>
      <c r="L40" s="216"/>
      <c r="M40" s="216"/>
      <c r="N40" s="216"/>
      <c r="O40" s="219"/>
      <c r="P40" s="194"/>
      <c r="Q40" s="204">
        <f t="shared" si="0"/>
        <v>105.03999999999999</v>
      </c>
    </row>
    <row r="41" spans="1:17" ht="15" thickBot="1" x14ac:dyDescent="0.35">
      <c r="A41" s="123" t="s">
        <v>373</v>
      </c>
      <c r="B41" s="215"/>
      <c r="C41" s="216"/>
      <c r="D41" s="217"/>
      <c r="E41" s="217">
        <v>12500</v>
      </c>
      <c r="F41" s="194"/>
      <c r="G41" s="218"/>
      <c r="H41" s="216"/>
      <c r="I41" s="216"/>
      <c r="J41" s="216"/>
      <c r="K41" s="216">
        <v>500</v>
      </c>
      <c r="L41" s="216"/>
      <c r="M41" s="216"/>
      <c r="N41" s="216"/>
      <c r="O41" s="219"/>
      <c r="P41" s="194"/>
      <c r="Q41" s="204">
        <f t="shared" si="0"/>
        <v>13000</v>
      </c>
    </row>
    <row r="42" spans="1:17" ht="29.4" thickBot="1" x14ac:dyDescent="0.35">
      <c r="A42" s="124" t="s">
        <v>184</v>
      </c>
      <c r="B42" s="206">
        <v>48000</v>
      </c>
      <c r="C42" s="207"/>
      <c r="D42" s="207">
        <v>4500</v>
      </c>
      <c r="E42" s="208">
        <v>16500</v>
      </c>
      <c r="F42" s="194"/>
      <c r="G42" s="206">
        <v>800</v>
      </c>
      <c r="H42" s="207"/>
      <c r="I42" s="207"/>
      <c r="J42" s="207"/>
      <c r="K42" s="207">
        <v>1000</v>
      </c>
      <c r="L42" s="207"/>
      <c r="M42" s="207">
        <v>1500</v>
      </c>
      <c r="N42" s="207"/>
      <c r="O42" s="208"/>
      <c r="P42" s="194"/>
      <c r="Q42" s="193">
        <f>SUM(B42:O42)</f>
        <v>72300</v>
      </c>
    </row>
    <row r="43" spans="1:17" ht="15" thickBot="1" x14ac:dyDescent="0.35">
      <c r="A43" s="41" t="s">
        <v>185</v>
      </c>
      <c r="B43" s="209">
        <f>SUM(B20:B42)</f>
        <v>48000</v>
      </c>
      <c r="C43" s="209">
        <f t="shared" ref="C43:O43" si="1">SUM(C20:C42)</f>
        <v>0</v>
      </c>
      <c r="D43" s="209">
        <f t="shared" si="1"/>
        <v>4500</v>
      </c>
      <c r="E43" s="209">
        <f t="shared" si="1"/>
        <v>33050.29</v>
      </c>
      <c r="F43" s="209">
        <f t="shared" si="1"/>
        <v>0</v>
      </c>
      <c r="G43" s="209">
        <f t="shared" si="1"/>
        <v>800</v>
      </c>
      <c r="H43" s="209">
        <f t="shared" si="1"/>
        <v>0</v>
      </c>
      <c r="I43" s="209">
        <f t="shared" si="1"/>
        <v>0</v>
      </c>
      <c r="J43" s="209">
        <f t="shared" si="1"/>
        <v>1836.58</v>
      </c>
      <c r="K43" s="209">
        <f t="shared" si="1"/>
        <v>1865</v>
      </c>
      <c r="L43" s="209">
        <f t="shared" si="1"/>
        <v>0</v>
      </c>
      <c r="M43" s="209">
        <f t="shared" si="1"/>
        <v>1500</v>
      </c>
      <c r="N43" s="209">
        <f t="shared" si="1"/>
        <v>0</v>
      </c>
      <c r="O43" s="209">
        <f t="shared" si="1"/>
        <v>0</v>
      </c>
      <c r="P43" s="213"/>
      <c r="Q43" s="214">
        <f>SUM(Q19:Q42)</f>
        <v>91551.87</v>
      </c>
    </row>
    <row r="44" spans="1:17" x14ac:dyDescent="0.3">
      <c r="Q44" s="42" t="s">
        <v>186</v>
      </c>
    </row>
    <row r="46" spans="1:17" ht="21" customHeight="1" x14ac:dyDescent="0.3">
      <c r="A46" s="660" t="s">
        <v>187</v>
      </c>
      <c r="B46" s="660"/>
      <c r="C46" s="660"/>
      <c r="D46" s="660"/>
      <c r="E46" s="660"/>
      <c r="F46" s="660"/>
      <c r="G46" s="660"/>
      <c r="H46" s="660"/>
    </row>
    <row r="47" spans="1:17" x14ac:dyDescent="0.3">
      <c r="A47" s="660"/>
      <c r="B47" s="660"/>
      <c r="C47" s="660"/>
      <c r="D47" s="660"/>
      <c r="E47" s="660"/>
      <c r="F47" s="660"/>
      <c r="G47" s="660"/>
      <c r="H47" s="660"/>
    </row>
    <row r="48" spans="1:17" x14ac:dyDescent="0.3">
      <c r="A48" s="660"/>
      <c r="B48" s="660"/>
      <c r="C48" s="660"/>
      <c r="D48" s="660"/>
      <c r="E48" s="660"/>
      <c r="F48" s="660"/>
      <c r="G48" s="660"/>
      <c r="H48" s="660"/>
    </row>
    <row r="49" spans="1:8" ht="15.6" x14ac:dyDescent="0.3">
      <c r="A49" s="13" t="s">
        <v>188</v>
      </c>
      <c r="B49" s="653" t="s">
        <v>374</v>
      </c>
      <c r="C49" s="654"/>
      <c r="D49" s="654"/>
      <c r="E49" s="14"/>
    </row>
    <row r="50" spans="1:8" ht="15.6" x14ac:dyDescent="0.3">
      <c r="A50" s="13" t="s">
        <v>190</v>
      </c>
      <c r="B50" s="653" t="s">
        <v>374</v>
      </c>
      <c r="C50" s="654"/>
      <c r="D50" s="654"/>
      <c r="E50" s="661"/>
    </row>
    <row r="51" spans="1:8" ht="15.6" x14ac:dyDescent="0.3">
      <c r="A51" s="13"/>
      <c r="B51" s="9"/>
      <c r="C51" s="9"/>
      <c r="D51" s="9"/>
      <c r="E51" s="9"/>
    </row>
    <row r="52" spans="1:8" ht="15.6" x14ac:dyDescent="0.3">
      <c r="A52" s="13"/>
      <c r="B52" s="9"/>
      <c r="C52" s="9"/>
      <c r="D52" s="9"/>
      <c r="E52" s="9"/>
    </row>
    <row r="53" spans="1:8" x14ac:dyDescent="0.3">
      <c r="A53" s="662" t="s">
        <v>192</v>
      </c>
      <c r="B53" s="662"/>
      <c r="C53" s="662"/>
      <c r="D53" s="662"/>
      <c r="E53" s="662"/>
      <c r="F53" s="662"/>
      <c r="G53" s="662"/>
      <c r="H53" s="662"/>
    </row>
    <row r="54" spans="1:8" x14ac:dyDescent="0.3">
      <c r="A54" s="662"/>
      <c r="B54" s="662"/>
      <c r="C54" s="662"/>
      <c r="D54" s="662"/>
      <c r="E54" s="662"/>
      <c r="F54" s="662"/>
      <c r="G54" s="662"/>
      <c r="H54" s="662"/>
    </row>
    <row r="55" spans="1:8" ht="15.6" x14ac:dyDescent="0.3">
      <c r="A55" s="13" t="s">
        <v>193</v>
      </c>
      <c r="B55" s="653" t="s">
        <v>375</v>
      </c>
      <c r="C55" s="654"/>
      <c r="D55" s="654"/>
      <c r="E55" s="661"/>
    </row>
    <row r="56" spans="1:8" ht="29.25" customHeight="1" x14ac:dyDescent="0.3">
      <c r="A56" s="13" t="s">
        <v>194</v>
      </c>
      <c r="B56" s="684" t="s">
        <v>376</v>
      </c>
      <c r="C56" s="685"/>
      <c r="D56" s="685"/>
      <c r="E56" s="686"/>
    </row>
    <row r="57" spans="1:8" ht="15.6" x14ac:dyDescent="0.3">
      <c r="A57" s="13"/>
      <c r="B57" s="663"/>
      <c r="C57" s="663"/>
      <c r="D57" s="663"/>
      <c r="E57" s="663"/>
    </row>
    <row r="59" spans="1:8" x14ac:dyDescent="0.3">
      <c r="A59" s="8" t="s">
        <v>195</v>
      </c>
      <c r="B59" s="43" t="s">
        <v>196</v>
      </c>
      <c r="C59" s="43"/>
      <c r="D59" s="43"/>
      <c r="E59" s="43"/>
    </row>
    <row r="60" spans="1:8" x14ac:dyDescent="0.3">
      <c r="B60" s="43" t="s">
        <v>197</v>
      </c>
      <c r="C60" s="43"/>
      <c r="D60" s="43"/>
      <c r="E60" s="43"/>
    </row>
  </sheetData>
  <mergeCells count="11">
    <mergeCell ref="B50:E50"/>
    <mergeCell ref="A53:H54"/>
    <mergeCell ref="B55:E55"/>
    <mergeCell ref="B56:E56"/>
    <mergeCell ref="B57:E57"/>
    <mergeCell ref="B49:D49"/>
    <mergeCell ref="B7:D7"/>
    <mergeCell ref="B15:O15"/>
    <mergeCell ref="B17:E17"/>
    <mergeCell ref="G17:O17"/>
    <mergeCell ref="A46:H48"/>
  </mergeCells>
  <hyperlinks>
    <hyperlink ref="B59" r:id="rId1" xr:uid="{43DDC8E9-9632-456C-83AF-4EE680A4B5E8}"/>
    <hyperlink ref="B60" r:id="rId2" xr:uid="{3CD5E537-7EB0-4E22-ABCC-26ECB3033E63}"/>
  </hyperlinks>
  <pageMargins left="0.7" right="0.7" top="0.75" bottom="0.75" header="0.3" footer="0.3"/>
  <pageSetup scale="50" orientation="landscape"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4BAA1-9C97-45F8-B401-1A7210A4CF28}">
  <sheetPr>
    <pageSetUpPr fitToPage="1"/>
  </sheetPr>
  <dimension ref="A1:Q49"/>
  <sheetViews>
    <sheetView topLeftCell="A19" zoomScale="87" zoomScaleNormal="70" workbookViewId="0">
      <selection activeCell="B32" sqref="B32:O32"/>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4" style="8" customWidth="1"/>
    <col min="9" max="9" width="10.664062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297</v>
      </c>
      <c r="C7" s="654"/>
      <c r="D7" s="654"/>
      <c r="E7" s="14"/>
      <c r="G7" s="9"/>
      <c r="H7" s="9"/>
      <c r="I7" s="9"/>
      <c r="J7" s="9"/>
      <c r="K7" s="9"/>
      <c r="L7" s="9"/>
      <c r="M7" s="9"/>
      <c r="N7" s="9"/>
      <c r="O7" s="9"/>
      <c r="P7" s="9"/>
      <c r="Q7" s="9"/>
    </row>
    <row r="8" spans="1:17" ht="15.6" x14ac:dyDescent="0.3">
      <c r="A8" s="13" t="s">
        <v>154</v>
      </c>
      <c r="B8" s="15" t="s">
        <v>155</v>
      </c>
      <c r="C8" s="88" t="s">
        <v>298</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t="s">
        <v>298</v>
      </c>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16"/>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191"/>
      <c r="C19" s="192"/>
      <c r="D19" s="192"/>
      <c r="E19" s="193"/>
      <c r="F19" s="194"/>
      <c r="G19" s="191"/>
      <c r="H19" s="192"/>
      <c r="I19" s="192"/>
      <c r="J19" s="192"/>
      <c r="K19" s="192"/>
      <c r="L19" s="192"/>
      <c r="M19" s="192"/>
      <c r="N19" s="192"/>
      <c r="O19" s="193"/>
      <c r="P19" s="194"/>
      <c r="Q19" s="193"/>
    </row>
    <row r="20" spans="1:17" x14ac:dyDescent="0.3">
      <c r="A20" s="37"/>
      <c r="B20" s="195"/>
      <c r="C20" s="196"/>
      <c r="D20" s="197"/>
      <c r="E20" s="197"/>
      <c r="F20" s="194"/>
      <c r="G20" s="198"/>
      <c r="H20" s="199"/>
      <c r="I20" s="199"/>
      <c r="J20" s="199"/>
      <c r="K20" s="199"/>
      <c r="L20" s="199"/>
      <c r="M20" s="199"/>
      <c r="N20" s="199"/>
      <c r="O20" s="200"/>
      <c r="P20" s="194"/>
      <c r="Q20" s="201">
        <f t="shared" ref="Q20:Q30" si="0">SUM(B20:O20)</f>
        <v>0</v>
      </c>
    </row>
    <row r="21" spans="1:17" x14ac:dyDescent="0.3">
      <c r="A21" s="38"/>
      <c r="B21" s="202"/>
      <c r="C21" s="199"/>
      <c r="D21" s="203"/>
      <c r="E21" s="203"/>
      <c r="F21" s="194"/>
      <c r="G21" s="198"/>
      <c r="H21" s="199"/>
      <c r="I21" s="199"/>
      <c r="J21" s="199"/>
      <c r="K21" s="199"/>
      <c r="L21" s="199"/>
      <c r="M21" s="199"/>
      <c r="N21" s="199"/>
      <c r="O21" s="200"/>
      <c r="P21" s="194"/>
      <c r="Q21" s="204">
        <f t="shared" si="0"/>
        <v>0</v>
      </c>
    </row>
    <row r="22" spans="1:17" x14ac:dyDescent="0.3">
      <c r="A22" s="38"/>
      <c r="B22" s="202"/>
      <c r="C22" s="199"/>
      <c r="D22" s="203"/>
      <c r="E22" s="203"/>
      <c r="F22" s="194"/>
      <c r="G22" s="198"/>
      <c r="H22" s="199"/>
      <c r="I22" s="199"/>
      <c r="J22" s="199"/>
      <c r="K22" s="199"/>
      <c r="L22" s="199"/>
      <c r="M22" s="199"/>
      <c r="N22" s="199"/>
      <c r="O22" s="200"/>
      <c r="P22" s="194"/>
      <c r="Q22" s="204">
        <f t="shared" si="0"/>
        <v>0</v>
      </c>
    </row>
    <row r="23" spans="1:17" x14ac:dyDescent="0.3">
      <c r="A23" s="38"/>
      <c r="B23" s="202"/>
      <c r="C23" s="199"/>
      <c r="D23" s="203"/>
      <c r="E23" s="203"/>
      <c r="F23" s="194"/>
      <c r="G23" s="198"/>
      <c r="H23" s="199"/>
      <c r="I23" s="199"/>
      <c r="J23" s="199"/>
      <c r="K23" s="199"/>
      <c r="L23" s="199"/>
      <c r="M23" s="199"/>
      <c r="N23" s="199"/>
      <c r="O23" s="200"/>
      <c r="P23" s="194"/>
      <c r="Q23" s="204">
        <f t="shared" si="0"/>
        <v>0</v>
      </c>
    </row>
    <row r="24" spans="1:17" x14ac:dyDescent="0.3">
      <c r="A24" s="38"/>
      <c r="B24" s="202"/>
      <c r="C24" s="199"/>
      <c r="D24" s="203"/>
      <c r="E24" s="203"/>
      <c r="F24" s="194"/>
      <c r="G24" s="198"/>
      <c r="H24" s="199"/>
      <c r="I24" s="199"/>
      <c r="J24" s="199"/>
      <c r="K24" s="199"/>
      <c r="L24" s="199"/>
      <c r="M24" s="199"/>
      <c r="N24" s="199"/>
      <c r="O24" s="200"/>
      <c r="P24" s="194"/>
      <c r="Q24" s="204">
        <f t="shared" si="0"/>
        <v>0</v>
      </c>
    </row>
    <row r="25" spans="1:17" x14ac:dyDescent="0.3">
      <c r="A25" s="38"/>
      <c r="B25" s="202"/>
      <c r="C25" s="199"/>
      <c r="D25" s="203"/>
      <c r="E25" s="203"/>
      <c r="F25" s="194"/>
      <c r="G25" s="198"/>
      <c r="H25" s="199"/>
      <c r="I25" s="199"/>
      <c r="J25" s="199"/>
      <c r="K25" s="199"/>
      <c r="L25" s="199"/>
      <c r="M25" s="199"/>
      <c r="N25" s="199"/>
      <c r="O25" s="200"/>
      <c r="P25" s="194"/>
      <c r="Q25" s="204">
        <f t="shared" si="0"/>
        <v>0</v>
      </c>
    </row>
    <row r="26" spans="1:17" x14ac:dyDescent="0.3">
      <c r="A26" s="38"/>
      <c r="B26" s="202"/>
      <c r="C26" s="199"/>
      <c r="D26" s="203"/>
      <c r="E26" s="203"/>
      <c r="F26" s="194"/>
      <c r="G26" s="198"/>
      <c r="H26" s="199"/>
      <c r="I26" s="199"/>
      <c r="J26" s="199"/>
      <c r="K26" s="199"/>
      <c r="L26" s="199"/>
      <c r="M26" s="199"/>
      <c r="N26" s="199"/>
      <c r="O26" s="200"/>
      <c r="P26" s="194"/>
      <c r="Q26" s="204">
        <f t="shared" si="0"/>
        <v>0</v>
      </c>
    </row>
    <row r="27" spans="1:17" x14ac:dyDescent="0.3">
      <c r="A27" s="38"/>
      <c r="B27" s="202"/>
      <c r="C27" s="199"/>
      <c r="D27" s="203"/>
      <c r="E27" s="203"/>
      <c r="F27" s="194"/>
      <c r="G27" s="198"/>
      <c r="H27" s="199"/>
      <c r="I27" s="199"/>
      <c r="J27" s="199"/>
      <c r="K27" s="199"/>
      <c r="L27" s="199"/>
      <c r="M27" s="199"/>
      <c r="N27" s="199"/>
      <c r="O27" s="200"/>
      <c r="P27" s="194"/>
      <c r="Q27" s="204">
        <f t="shared" si="0"/>
        <v>0</v>
      </c>
    </row>
    <row r="28" spans="1:17" x14ac:dyDescent="0.3">
      <c r="A28" s="38"/>
      <c r="B28" s="202"/>
      <c r="C28" s="199"/>
      <c r="D28" s="203"/>
      <c r="E28" s="203"/>
      <c r="F28" s="194"/>
      <c r="G28" s="198"/>
      <c r="H28" s="199"/>
      <c r="I28" s="199"/>
      <c r="J28" s="199"/>
      <c r="K28" s="199"/>
      <c r="L28" s="199"/>
      <c r="M28" s="199"/>
      <c r="N28" s="199"/>
      <c r="O28" s="200"/>
      <c r="P28" s="194"/>
      <c r="Q28" s="204">
        <f t="shared" si="0"/>
        <v>0</v>
      </c>
    </row>
    <row r="29" spans="1:17" x14ac:dyDescent="0.3">
      <c r="A29" s="38"/>
      <c r="B29" s="202"/>
      <c r="C29" s="199"/>
      <c r="D29" s="203"/>
      <c r="E29" s="203"/>
      <c r="F29" s="194"/>
      <c r="G29" s="198"/>
      <c r="H29" s="199"/>
      <c r="I29" s="199"/>
      <c r="J29" s="199"/>
      <c r="K29" s="199"/>
      <c r="L29" s="199"/>
      <c r="M29" s="199"/>
      <c r="N29" s="199"/>
      <c r="O29" s="200"/>
      <c r="P29" s="194"/>
      <c r="Q29" s="204">
        <f t="shared" si="0"/>
        <v>0</v>
      </c>
    </row>
    <row r="30" spans="1:17" ht="15" thickBot="1" x14ac:dyDescent="0.35">
      <c r="A30" s="39"/>
      <c r="B30" s="202"/>
      <c r="C30" s="199"/>
      <c r="D30" s="203"/>
      <c r="E30" s="203"/>
      <c r="F30" s="194"/>
      <c r="G30" s="198"/>
      <c r="H30" s="199"/>
      <c r="I30" s="199"/>
      <c r="J30" s="199"/>
      <c r="K30" s="199"/>
      <c r="L30" s="199"/>
      <c r="M30" s="199"/>
      <c r="N30" s="199"/>
      <c r="O30" s="200"/>
      <c r="P30" s="194"/>
      <c r="Q30" s="205">
        <f t="shared" si="0"/>
        <v>0</v>
      </c>
    </row>
    <row r="31" spans="1:17" ht="29.4" thickBot="1" x14ac:dyDescent="0.35">
      <c r="A31" s="40" t="s">
        <v>184</v>
      </c>
      <c r="B31" s="206">
        <v>41259</v>
      </c>
      <c r="C31" s="207">
        <v>2493.36</v>
      </c>
      <c r="D31" s="207">
        <v>4590</v>
      </c>
      <c r="E31" s="208">
        <v>2440.54</v>
      </c>
      <c r="F31" s="194"/>
      <c r="G31" s="206"/>
      <c r="H31" s="207"/>
      <c r="I31" s="207"/>
      <c r="J31" s="207">
        <v>750</v>
      </c>
      <c r="K31" s="207">
        <v>1355.78</v>
      </c>
      <c r="L31" s="207">
        <v>3360</v>
      </c>
      <c r="M31" s="207">
        <v>3864</v>
      </c>
      <c r="N31" s="207"/>
      <c r="O31" s="208"/>
      <c r="P31" s="194"/>
      <c r="Q31" s="193">
        <f>SUM(B31:O31)</f>
        <v>60112.68</v>
      </c>
    </row>
    <row r="32" spans="1:17" ht="15" thickBot="1" x14ac:dyDescent="0.35">
      <c r="A32" s="41" t="s">
        <v>185</v>
      </c>
      <c r="B32" s="209">
        <f>SUM(B20:B31)</f>
        <v>41259</v>
      </c>
      <c r="C32" s="209">
        <f t="shared" ref="C32:O32" si="1">SUM(C20:C31)</f>
        <v>2493.36</v>
      </c>
      <c r="D32" s="209">
        <f t="shared" si="1"/>
        <v>4590</v>
      </c>
      <c r="E32" s="209">
        <f t="shared" si="1"/>
        <v>2440.54</v>
      </c>
      <c r="F32" s="209">
        <f t="shared" si="1"/>
        <v>0</v>
      </c>
      <c r="G32" s="209">
        <f t="shared" si="1"/>
        <v>0</v>
      </c>
      <c r="H32" s="209">
        <f t="shared" si="1"/>
        <v>0</v>
      </c>
      <c r="I32" s="209">
        <f t="shared" si="1"/>
        <v>0</v>
      </c>
      <c r="J32" s="209">
        <f t="shared" si="1"/>
        <v>750</v>
      </c>
      <c r="K32" s="209">
        <f t="shared" si="1"/>
        <v>1355.78</v>
      </c>
      <c r="L32" s="209">
        <f t="shared" si="1"/>
        <v>3360</v>
      </c>
      <c r="M32" s="209">
        <f t="shared" si="1"/>
        <v>3864</v>
      </c>
      <c r="N32" s="209">
        <f t="shared" si="1"/>
        <v>0</v>
      </c>
      <c r="O32" s="209">
        <f t="shared" si="1"/>
        <v>0</v>
      </c>
      <c r="P32" s="213"/>
      <c r="Q32" s="214">
        <f>SUM(Q19:Q31)</f>
        <v>60112.68</v>
      </c>
    </row>
    <row r="33" spans="1:17" x14ac:dyDescent="0.3">
      <c r="Q33" s="42" t="s">
        <v>186</v>
      </c>
    </row>
    <row r="35" spans="1:17" ht="21" customHeight="1" x14ac:dyDescent="0.3">
      <c r="A35" s="660" t="s">
        <v>187</v>
      </c>
      <c r="B35" s="660"/>
      <c r="C35" s="660"/>
      <c r="D35" s="660"/>
      <c r="E35" s="660"/>
      <c r="F35" s="660"/>
      <c r="G35" s="660"/>
      <c r="H35" s="660"/>
    </row>
    <row r="36" spans="1:17" x14ac:dyDescent="0.3">
      <c r="A36" s="660"/>
      <c r="B36" s="660"/>
      <c r="C36" s="660"/>
      <c r="D36" s="660"/>
      <c r="E36" s="660"/>
      <c r="F36" s="660"/>
      <c r="G36" s="660"/>
      <c r="H36" s="660"/>
    </row>
    <row r="37" spans="1:17" x14ac:dyDescent="0.3">
      <c r="A37" s="660"/>
      <c r="B37" s="660"/>
      <c r="C37" s="660"/>
      <c r="D37" s="660"/>
      <c r="E37" s="660"/>
      <c r="F37" s="660"/>
      <c r="G37" s="660"/>
      <c r="H37" s="660"/>
    </row>
    <row r="38" spans="1:17" ht="15.6" x14ac:dyDescent="0.3">
      <c r="A38" s="13" t="s">
        <v>188</v>
      </c>
      <c r="B38" s="653" t="s">
        <v>299</v>
      </c>
      <c r="C38" s="654"/>
      <c r="D38" s="654"/>
      <c r="E38" s="14"/>
    </row>
    <row r="39" spans="1:17" ht="15.6" x14ac:dyDescent="0.3">
      <c r="A39" s="13" t="s">
        <v>190</v>
      </c>
      <c r="B39" s="653" t="s">
        <v>299</v>
      </c>
      <c r="C39" s="654"/>
      <c r="D39" s="654"/>
      <c r="E39" s="661"/>
    </row>
    <row r="40" spans="1:17" ht="15.6" x14ac:dyDescent="0.3">
      <c r="A40" s="13"/>
      <c r="B40" s="9"/>
      <c r="C40" s="9"/>
      <c r="D40" s="9"/>
      <c r="E40" s="9"/>
    </row>
    <row r="41" spans="1:17" ht="15.6" x14ac:dyDescent="0.3">
      <c r="A41" s="13"/>
      <c r="B41" s="9"/>
      <c r="C41" s="9"/>
      <c r="D41" s="9"/>
      <c r="E41" s="9"/>
    </row>
    <row r="42" spans="1:17" x14ac:dyDescent="0.3">
      <c r="A42" s="662" t="s">
        <v>192</v>
      </c>
      <c r="B42" s="662"/>
      <c r="C42" s="662"/>
      <c r="D42" s="662"/>
      <c r="E42" s="662"/>
      <c r="F42" s="662"/>
      <c r="G42" s="662"/>
      <c r="H42" s="662"/>
    </row>
    <row r="43" spans="1:17" x14ac:dyDescent="0.3">
      <c r="A43" s="662"/>
      <c r="B43" s="662"/>
      <c r="C43" s="662"/>
      <c r="D43" s="662"/>
      <c r="E43" s="662"/>
      <c r="F43" s="662"/>
      <c r="G43" s="662"/>
      <c r="H43" s="662"/>
    </row>
    <row r="44" spans="1:17" ht="15.6" x14ac:dyDescent="0.3">
      <c r="A44" s="13" t="s">
        <v>193</v>
      </c>
      <c r="B44" s="653" t="s">
        <v>300</v>
      </c>
      <c r="C44" s="654"/>
      <c r="D44" s="654"/>
      <c r="E44" s="661"/>
    </row>
    <row r="45" spans="1:17" ht="15.6" x14ac:dyDescent="0.3">
      <c r="A45" s="13" t="s">
        <v>194</v>
      </c>
      <c r="B45" s="653" t="s">
        <v>301</v>
      </c>
      <c r="C45" s="654"/>
      <c r="D45" s="654"/>
      <c r="E45" s="661"/>
    </row>
    <row r="46" spans="1:17" ht="15.6" x14ac:dyDescent="0.3">
      <c r="A46" s="13"/>
      <c r="B46" s="663"/>
      <c r="C46" s="663"/>
      <c r="D46" s="663"/>
      <c r="E46" s="663"/>
    </row>
    <row r="48" spans="1:17" x14ac:dyDescent="0.3">
      <c r="A48" s="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6E2FE8D1-02A1-4352-8C7A-D9AC3BCAF910}"/>
    <hyperlink ref="B49" r:id="rId2" xr:uid="{61D5AF07-A576-4EC1-B065-3F88DA7C6F09}"/>
  </hyperlinks>
  <pageMargins left="0.7" right="0.7" top="0.75" bottom="0.75" header="0.3" footer="0.3"/>
  <pageSetup scale="51" orientation="landscape"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A31A4-582C-4A61-AA92-2BFBF4245876}">
  <sheetPr>
    <pageSetUpPr fitToPage="1"/>
  </sheetPr>
  <dimension ref="A1:Q49"/>
  <sheetViews>
    <sheetView topLeftCell="A19" zoomScale="87" zoomScaleNormal="70" workbookViewId="0">
      <selection activeCell="Q32" sqref="B20:Q32"/>
    </sheetView>
  </sheetViews>
  <sheetFormatPr defaultColWidth="8.88671875" defaultRowHeight="14.4" x14ac:dyDescent="0.3"/>
  <cols>
    <col min="1" max="1" width="33.5546875" style="468" customWidth="1"/>
    <col min="2" max="5" width="15.33203125" style="468" customWidth="1"/>
    <col min="6" max="6" width="1.6640625" style="468" customWidth="1"/>
    <col min="7" max="7" width="10.6640625" style="468" customWidth="1"/>
    <col min="8" max="8" width="14" style="468" customWidth="1"/>
    <col min="9" max="9" width="10.6640625" style="468" customWidth="1"/>
    <col min="10" max="10" width="13.33203125" style="468" customWidth="1"/>
    <col min="11" max="11" width="14" style="468" customWidth="1"/>
    <col min="12" max="12" width="15.33203125" style="468" customWidth="1"/>
    <col min="13" max="14" width="10.6640625" style="468" customWidth="1"/>
    <col min="15" max="15" width="19.88671875" style="468" customWidth="1"/>
    <col min="16" max="16" width="2.33203125" style="468" customWidth="1"/>
    <col min="17" max="17" width="12.6640625" style="468" customWidth="1"/>
    <col min="18" max="16384" width="8.88671875" style="468"/>
  </cols>
  <sheetData>
    <row r="1" spans="1:17" ht="21" x14ac:dyDescent="0.4">
      <c r="A1" s="467" t="s">
        <v>148</v>
      </c>
      <c r="G1" s="469"/>
      <c r="H1" s="469"/>
      <c r="I1" s="469"/>
      <c r="J1" s="469"/>
      <c r="K1" s="469"/>
      <c r="L1" s="469"/>
      <c r="M1" s="469"/>
      <c r="N1" s="469"/>
      <c r="O1" s="469"/>
      <c r="P1" s="469"/>
      <c r="Q1" s="469"/>
    </row>
    <row r="2" spans="1:17" ht="21" x14ac:dyDescent="0.4">
      <c r="A2" s="467" t="s">
        <v>149</v>
      </c>
      <c r="G2" s="469"/>
      <c r="H2" s="469"/>
      <c r="I2" s="469"/>
      <c r="J2" s="469"/>
      <c r="K2" s="469"/>
      <c r="L2" s="469"/>
      <c r="M2" s="469"/>
      <c r="N2" s="469"/>
      <c r="O2" s="469"/>
      <c r="P2" s="469"/>
      <c r="Q2" s="469"/>
    </row>
    <row r="3" spans="1:17" ht="15.6" x14ac:dyDescent="0.3">
      <c r="A3" s="470" t="s">
        <v>150</v>
      </c>
      <c r="G3" s="469"/>
      <c r="H3" s="469"/>
      <c r="I3" s="469"/>
      <c r="J3" s="469"/>
      <c r="K3" s="469"/>
      <c r="L3" s="469"/>
      <c r="M3" s="469"/>
      <c r="N3" s="469"/>
      <c r="O3" s="469"/>
      <c r="P3" s="469"/>
      <c r="Q3" s="469"/>
    </row>
    <row r="4" spans="1:17" ht="15.6" x14ac:dyDescent="0.3">
      <c r="A4" s="471" t="s">
        <v>151</v>
      </c>
      <c r="G4" s="469"/>
      <c r="H4" s="469"/>
      <c r="I4" s="469"/>
      <c r="J4" s="469"/>
      <c r="K4" s="469"/>
      <c r="L4" s="469"/>
      <c r="M4" s="469"/>
      <c r="N4" s="469"/>
      <c r="O4" s="469"/>
      <c r="P4" s="469"/>
      <c r="Q4" s="469"/>
    </row>
    <row r="5" spans="1:17" ht="15.6" x14ac:dyDescent="0.3">
      <c r="A5" s="470"/>
      <c r="G5" s="469"/>
      <c r="H5" s="469"/>
      <c r="I5" s="469"/>
      <c r="J5" s="469"/>
      <c r="K5" s="469"/>
      <c r="L5" s="469"/>
      <c r="M5" s="469"/>
      <c r="N5" s="469"/>
      <c r="O5" s="469"/>
      <c r="P5" s="469"/>
      <c r="Q5" s="469"/>
    </row>
    <row r="6" spans="1:17" x14ac:dyDescent="0.3">
      <c r="A6" s="472"/>
      <c r="G6" s="469"/>
      <c r="H6" s="469"/>
      <c r="I6" s="469"/>
      <c r="J6" s="469"/>
      <c r="K6" s="469"/>
      <c r="L6" s="469"/>
      <c r="M6" s="469"/>
      <c r="N6" s="469"/>
      <c r="O6" s="469"/>
      <c r="P6" s="469"/>
      <c r="Q6" s="469"/>
    </row>
    <row r="7" spans="1:17" ht="15.6" x14ac:dyDescent="0.3">
      <c r="A7" s="473" t="s">
        <v>152</v>
      </c>
      <c r="B7" s="687" t="s">
        <v>381</v>
      </c>
      <c r="C7" s="688"/>
      <c r="D7" s="688"/>
      <c r="E7" s="474"/>
      <c r="G7" s="469"/>
      <c r="H7" s="469"/>
      <c r="I7" s="469"/>
      <c r="J7" s="469"/>
      <c r="K7" s="469"/>
      <c r="L7" s="469"/>
      <c r="M7" s="469"/>
      <c r="N7" s="469"/>
      <c r="O7" s="469"/>
      <c r="P7" s="469"/>
      <c r="Q7" s="469"/>
    </row>
    <row r="8" spans="1:17" ht="15.6" x14ac:dyDescent="0.3">
      <c r="A8" s="473" t="s">
        <v>154</v>
      </c>
      <c r="B8" s="475" t="s">
        <v>155</v>
      </c>
      <c r="C8" s="480"/>
      <c r="D8" s="477" t="s">
        <v>157</v>
      </c>
      <c r="E8" s="477"/>
      <c r="G8" s="469"/>
      <c r="M8" s="469"/>
      <c r="N8" s="469"/>
      <c r="O8" s="469"/>
      <c r="P8" s="469"/>
      <c r="Q8" s="469"/>
    </row>
    <row r="9" spans="1:17" ht="15.6" x14ac:dyDescent="0.3">
      <c r="A9" s="473"/>
      <c r="B9" s="475" t="s">
        <v>158</v>
      </c>
      <c r="C9" s="478"/>
      <c r="D9" s="477" t="s">
        <v>159</v>
      </c>
      <c r="E9" s="477"/>
      <c r="G9" s="469"/>
      <c r="M9" s="469"/>
      <c r="N9" s="469"/>
      <c r="O9" s="469"/>
      <c r="P9" s="469"/>
      <c r="Q9" s="469"/>
    </row>
    <row r="10" spans="1:17" ht="15.6" x14ac:dyDescent="0.3">
      <c r="A10" s="473"/>
      <c r="B10" s="469"/>
      <c r="C10" s="469"/>
      <c r="D10" s="469"/>
      <c r="E10" s="469"/>
      <c r="G10" s="469"/>
      <c r="H10" s="469"/>
      <c r="I10" s="469"/>
      <c r="J10" s="469"/>
      <c r="K10" s="469"/>
      <c r="L10" s="469"/>
      <c r="M10" s="469"/>
      <c r="N10" s="469"/>
      <c r="O10" s="469"/>
      <c r="P10" s="469"/>
      <c r="Q10" s="469"/>
    </row>
    <row r="11" spans="1:17" ht="15.6" x14ac:dyDescent="0.3">
      <c r="A11" s="473" t="s">
        <v>160</v>
      </c>
      <c r="B11" s="475" t="s">
        <v>161</v>
      </c>
      <c r="C11" s="479" t="s">
        <v>382</v>
      </c>
      <c r="G11" s="469"/>
      <c r="H11" s="469"/>
      <c r="I11" s="469"/>
      <c r="J11" s="469"/>
      <c r="K11" s="469"/>
      <c r="L11" s="469"/>
      <c r="M11" s="469"/>
      <c r="N11" s="469"/>
      <c r="O11" s="469"/>
      <c r="P11" s="469"/>
      <c r="Q11" s="469"/>
    </row>
    <row r="12" spans="1:17" x14ac:dyDescent="0.3">
      <c r="B12" s="475" t="s">
        <v>162</v>
      </c>
      <c r="C12" s="480"/>
      <c r="G12" s="469"/>
      <c r="H12" s="469"/>
      <c r="I12" s="469"/>
      <c r="J12" s="469"/>
      <c r="K12" s="469"/>
      <c r="L12" s="469"/>
      <c r="M12" s="469"/>
      <c r="N12" s="469"/>
      <c r="O12" s="469"/>
      <c r="P12" s="469"/>
      <c r="Q12" s="469"/>
    </row>
    <row r="13" spans="1:17" ht="15.6" x14ac:dyDescent="0.3">
      <c r="A13" s="473"/>
      <c r="B13" s="475" t="s">
        <v>163</v>
      </c>
      <c r="C13" s="480"/>
      <c r="D13" s="469"/>
      <c r="E13" s="469"/>
      <c r="G13" s="469"/>
      <c r="H13" s="469"/>
      <c r="I13" s="469"/>
      <c r="J13" s="469"/>
      <c r="K13" s="469"/>
      <c r="L13" s="469"/>
      <c r="M13" s="469"/>
      <c r="N13" s="469"/>
      <c r="O13" s="469"/>
      <c r="P13" s="469"/>
      <c r="Q13" s="469"/>
    </row>
    <row r="14" spans="1:17" ht="15.6" x14ac:dyDescent="0.3">
      <c r="A14" s="473"/>
      <c r="B14" s="469"/>
      <c r="C14" s="469"/>
      <c r="D14" s="469"/>
      <c r="E14" s="469"/>
      <c r="G14" s="469"/>
      <c r="H14" s="469"/>
      <c r="I14" s="469"/>
      <c r="J14" s="469"/>
      <c r="K14" s="469"/>
      <c r="L14" s="469"/>
      <c r="M14" s="469"/>
      <c r="N14" s="469"/>
      <c r="O14" s="469"/>
      <c r="P14" s="469"/>
      <c r="Q14" s="469"/>
    </row>
    <row r="15" spans="1:17" x14ac:dyDescent="0.3">
      <c r="B15" s="689" t="s">
        <v>164</v>
      </c>
      <c r="C15" s="689"/>
      <c r="D15" s="689"/>
      <c r="E15" s="689"/>
      <c r="F15" s="689"/>
      <c r="G15" s="689"/>
      <c r="H15" s="689"/>
      <c r="I15" s="689"/>
      <c r="J15" s="689"/>
      <c r="K15" s="689"/>
      <c r="L15" s="689"/>
      <c r="M15" s="689"/>
      <c r="N15" s="689"/>
      <c r="O15" s="689"/>
      <c r="P15" s="469"/>
      <c r="Q15" s="469"/>
    </row>
    <row r="16" spans="1:17" ht="15" thickBot="1" x14ac:dyDescent="0.35">
      <c r="B16" s="481"/>
      <c r="C16" s="481"/>
      <c r="D16" s="481"/>
      <c r="E16" s="481"/>
      <c r="F16" s="481"/>
      <c r="G16" s="481"/>
      <c r="H16" s="481"/>
      <c r="I16" s="481"/>
      <c r="J16" s="481"/>
      <c r="K16" s="481"/>
      <c r="L16" s="481"/>
      <c r="M16" s="481"/>
      <c r="N16" s="481"/>
      <c r="O16" s="481"/>
      <c r="P16" s="469"/>
      <c r="Q16" s="469"/>
    </row>
    <row r="17" spans="1:17" x14ac:dyDescent="0.3">
      <c r="B17" s="690" t="s">
        <v>165</v>
      </c>
      <c r="C17" s="691"/>
      <c r="D17" s="691"/>
      <c r="E17" s="691"/>
      <c r="F17" s="482"/>
      <c r="G17" s="692" t="s">
        <v>166</v>
      </c>
      <c r="H17" s="692"/>
      <c r="I17" s="692"/>
      <c r="J17" s="692"/>
      <c r="K17" s="692"/>
      <c r="L17" s="692"/>
      <c r="M17" s="692"/>
      <c r="N17" s="692"/>
      <c r="O17" s="693"/>
      <c r="P17" s="483"/>
      <c r="Q17" s="484" t="s">
        <v>167</v>
      </c>
    </row>
    <row r="18" spans="1:17" ht="58.2" thickBot="1" x14ac:dyDescent="0.35">
      <c r="B18" s="485" t="s">
        <v>168</v>
      </c>
      <c r="C18" s="487" t="s">
        <v>169</v>
      </c>
      <c r="D18" s="487" t="s">
        <v>170</v>
      </c>
      <c r="E18" s="487" t="s">
        <v>171</v>
      </c>
      <c r="F18" s="488"/>
      <c r="G18" s="489" t="s">
        <v>172</v>
      </c>
      <c r="H18" s="489" t="s">
        <v>173</v>
      </c>
      <c r="I18" s="489" t="s">
        <v>174</v>
      </c>
      <c r="J18" s="489" t="s">
        <v>175</v>
      </c>
      <c r="K18" s="489" t="s">
        <v>176</v>
      </c>
      <c r="L18" s="489" t="s">
        <v>177</v>
      </c>
      <c r="M18" s="489" t="s">
        <v>178</v>
      </c>
      <c r="N18" s="490" t="s">
        <v>179</v>
      </c>
      <c r="O18" s="491" t="s">
        <v>180</v>
      </c>
      <c r="P18" s="492"/>
      <c r="Q18" s="493" t="s">
        <v>181</v>
      </c>
    </row>
    <row r="19" spans="1:17" ht="15" thickBot="1" x14ac:dyDescent="0.35">
      <c r="A19" s="494" t="s">
        <v>182</v>
      </c>
      <c r="B19" s="495"/>
      <c r="C19" s="496"/>
      <c r="D19" s="496"/>
      <c r="E19" s="497"/>
      <c r="F19" s="498"/>
      <c r="G19" s="495"/>
      <c r="H19" s="496"/>
      <c r="I19" s="496"/>
      <c r="J19" s="496"/>
      <c r="K19" s="496"/>
      <c r="L19" s="496"/>
      <c r="M19" s="496"/>
      <c r="N19" s="496"/>
      <c r="O19" s="497"/>
      <c r="P19" s="498"/>
      <c r="Q19" s="497"/>
    </row>
    <row r="20" spans="1:17" x14ac:dyDescent="0.3">
      <c r="A20" s="499" t="s">
        <v>383</v>
      </c>
      <c r="B20" s="561">
        <v>2500</v>
      </c>
      <c r="C20" s="562">
        <v>0</v>
      </c>
      <c r="D20" s="563">
        <v>0</v>
      </c>
      <c r="E20" s="563">
        <v>0</v>
      </c>
      <c r="F20" s="560"/>
      <c r="G20" s="564"/>
      <c r="H20" s="565"/>
      <c r="I20" s="565"/>
      <c r="J20" s="565"/>
      <c r="K20" s="565"/>
      <c r="L20" s="565"/>
      <c r="M20" s="565"/>
      <c r="N20" s="565"/>
      <c r="O20" s="566"/>
      <c r="P20" s="560"/>
      <c r="Q20" s="567">
        <f t="shared" ref="Q20:Q30" si="0">SUM(B20:O20)</f>
        <v>2500</v>
      </c>
    </row>
    <row r="21" spans="1:17" x14ac:dyDescent="0.3">
      <c r="A21" s="511" t="s">
        <v>384</v>
      </c>
      <c r="B21" s="568">
        <v>28800</v>
      </c>
      <c r="C21" s="565"/>
      <c r="D21" s="569"/>
      <c r="E21" s="569"/>
      <c r="F21" s="560"/>
      <c r="G21" s="564"/>
      <c r="H21" s="565"/>
      <c r="I21" s="565"/>
      <c r="J21" s="565"/>
      <c r="K21" s="565"/>
      <c r="L21" s="565"/>
      <c r="M21" s="565"/>
      <c r="N21" s="565"/>
      <c r="O21" s="566"/>
      <c r="P21" s="560"/>
      <c r="Q21" s="570">
        <f t="shared" si="0"/>
        <v>28800</v>
      </c>
    </row>
    <row r="22" spans="1:17" x14ac:dyDescent="0.3">
      <c r="A22" s="511" t="s">
        <v>385</v>
      </c>
      <c r="B22" s="568">
        <v>3200</v>
      </c>
      <c r="C22" s="565"/>
      <c r="D22" s="569"/>
      <c r="E22" s="569"/>
      <c r="F22" s="560"/>
      <c r="G22" s="564"/>
      <c r="H22" s="565"/>
      <c r="I22" s="565"/>
      <c r="J22" s="565"/>
      <c r="K22" s="565"/>
      <c r="L22" s="565"/>
      <c r="M22" s="565"/>
      <c r="N22" s="565"/>
      <c r="O22" s="566"/>
      <c r="P22" s="560"/>
      <c r="Q22" s="570">
        <f t="shared" si="0"/>
        <v>3200</v>
      </c>
    </row>
    <row r="23" spans="1:17" x14ac:dyDescent="0.3">
      <c r="A23" s="511" t="s">
        <v>386</v>
      </c>
      <c r="B23" s="568">
        <v>2600</v>
      </c>
      <c r="C23" s="565"/>
      <c r="D23" s="569"/>
      <c r="E23" s="569"/>
      <c r="F23" s="560"/>
      <c r="G23" s="564"/>
      <c r="H23" s="565"/>
      <c r="I23" s="565"/>
      <c r="J23" s="565"/>
      <c r="K23" s="565"/>
      <c r="L23" s="565"/>
      <c r="M23" s="565"/>
      <c r="N23" s="565"/>
      <c r="O23" s="566"/>
      <c r="P23" s="560"/>
      <c r="Q23" s="570">
        <f t="shared" si="0"/>
        <v>2600</v>
      </c>
    </row>
    <row r="24" spans="1:17" x14ac:dyDescent="0.3">
      <c r="A24" s="511"/>
      <c r="B24" s="568"/>
      <c r="C24" s="565"/>
      <c r="D24" s="569">
        <v>1300</v>
      </c>
      <c r="E24" s="569"/>
      <c r="F24" s="560"/>
      <c r="G24" s="564"/>
      <c r="H24" s="565"/>
      <c r="I24" s="565"/>
      <c r="J24" s="565"/>
      <c r="K24" s="565"/>
      <c r="L24" s="565"/>
      <c r="M24" s="565"/>
      <c r="N24" s="565"/>
      <c r="O24" s="566"/>
      <c r="P24" s="560"/>
      <c r="Q24" s="570">
        <f t="shared" si="0"/>
        <v>1300</v>
      </c>
    </row>
    <row r="25" spans="1:17" x14ac:dyDescent="0.3">
      <c r="A25" s="511" t="s">
        <v>931</v>
      </c>
      <c r="B25" s="568"/>
      <c r="C25" s="565"/>
      <c r="D25" s="569"/>
      <c r="E25" s="569"/>
      <c r="F25" s="560"/>
      <c r="G25" s="564"/>
      <c r="H25" s="565"/>
      <c r="I25" s="565"/>
      <c r="J25" s="565"/>
      <c r="K25" s="565"/>
      <c r="L25" s="565"/>
      <c r="M25" s="565">
        <v>2250</v>
      </c>
      <c r="N25" s="565"/>
      <c r="O25" s="566"/>
      <c r="P25" s="560"/>
      <c r="Q25" s="570">
        <f t="shared" si="0"/>
        <v>2250</v>
      </c>
    </row>
    <row r="26" spans="1:17" x14ac:dyDescent="0.3">
      <c r="A26" s="511" t="s">
        <v>932</v>
      </c>
      <c r="B26" s="568"/>
      <c r="C26" s="565"/>
      <c r="D26" s="569"/>
      <c r="E26" s="569"/>
      <c r="F26" s="560"/>
      <c r="G26" s="564"/>
      <c r="H26" s="565"/>
      <c r="I26" s="565"/>
      <c r="J26" s="565">
        <v>1000</v>
      </c>
      <c r="K26" s="565"/>
      <c r="L26" s="565"/>
      <c r="M26" s="565"/>
      <c r="N26" s="565">
        <v>10000</v>
      </c>
      <c r="O26" s="566"/>
      <c r="P26" s="560"/>
      <c r="Q26" s="570">
        <f t="shared" si="0"/>
        <v>11000</v>
      </c>
    </row>
    <row r="27" spans="1:17" x14ac:dyDescent="0.3">
      <c r="A27" s="511" t="s">
        <v>933</v>
      </c>
      <c r="B27" s="568"/>
      <c r="C27" s="565"/>
      <c r="D27" s="569"/>
      <c r="E27" s="569"/>
      <c r="F27" s="560"/>
      <c r="G27" s="564">
        <v>2000</v>
      </c>
      <c r="H27" s="565"/>
      <c r="I27" s="565"/>
      <c r="J27" s="565"/>
      <c r="K27" s="565"/>
      <c r="L27" s="565"/>
      <c r="M27" s="565"/>
      <c r="N27" s="565"/>
      <c r="O27" s="566"/>
      <c r="P27" s="560"/>
      <c r="Q27" s="570">
        <f t="shared" si="0"/>
        <v>2000</v>
      </c>
    </row>
    <row r="28" spans="1:17" x14ac:dyDescent="0.3">
      <c r="A28" s="511" t="s">
        <v>387</v>
      </c>
      <c r="B28" s="568"/>
      <c r="C28" s="565"/>
      <c r="D28" s="569"/>
      <c r="E28" s="569"/>
      <c r="F28" s="560"/>
      <c r="G28" s="564"/>
      <c r="H28" s="565"/>
      <c r="I28" s="565">
        <v>300</v>
      </c>
      <c r="J28" s="565"/>
      <c r="K28" s="565"/>
      <c r="L28" s="565"/>
      <c r="M28" s="565"/>
      <c r="N28" s="565"/>
      <c r="O28" s="566"/>
      <c r="P28" s="560"/>
      <c r="Q28" s="570">
        <f t="shared" si="0"/>
        <v>300</v>
      </c>
    </row>
    <row r="29" spans="1:17" x14ac:dyDescent="0.3">
      <c r="A29" s="511" t="s">
        <v>388</v>
      </c>
      <c r="B29" s="568"/>
      <c r="C29" s="565"/>
      <c r="D29" s="569"/>
      <c r="E29" s="569"/>
      <c r="F29" s="560"/>
      <c r="G29" s="564"/>
      <c r="H29" s="565"/>
      <c r="I29" s="565"/>
      <c r="J29" s="565"/>
      <c r="K29" s="565">
        <v>600</v>
      </c>
      <c r="L29" s="565"/>
      <c r="M29" s="565"/>
      <c r="N29" s="565"/>
      <c r="O29" s="566"/>
      <c r="P29" s="560"/>
      <c r="Q29" s="570">
        <f t="shared" si="0"/>
        <v>600</v>
      </c>
    </row>
    <row r="30" spans="1:17" ht="15" thickBot="1" x14ac:dyDescent="0.35">
      <c r="A30" s="518"/>
      <c r="B30" s="568"/>
      <c r="C30" s="565"/>
      <c r="D30" s="569"/>
      <c r="E30" s="569"/>
      <c r="F30" s="560"/>
      <c r="G30" s="564"/>
      <c r="H30" s="565"/>
      <c r="I30" s="565"/>
      <c r="J30" s="565"/>
      <c r="K30" s="565"/>
      <c r="L30" s="565"/>
      <c r="M30" s="565"/>
      <c r="N30" s="565"/>
      <c r="O30" s="566"/>
      <c r="P30" s="560"/>
      <c r="Q30" s="571">
        <f t="shared" si="0"/>
        <v>0</v>
      </c>
    </row>
    <row r="31" spans="1:17" ht="29.4" thickBot="1" x14ac:dyDescent="0.35">
      <c r="A31" s="519" t="s">
        <v>184</v>
      </c>
      <c r="B31" s="572"/>
      <c r="C31" s="573"/>
      <c r="D31" s="573"/>
      <c r="E31" s="574"/>
      <c r="F31" s="560"/>
      <c r="G31" s="572"/>
      <c r="H31" s="573"/>
      <c r="I31" s="573"/>
      <c r="J31" s="573"/>
      <c r="K31" s="573"/>
      <c r="L31" s="573"/>
      <c r="M31" s="573"/>
      <c r="N31" s="573"/>
      <c r="O31" s="574"/>
      <c r="P31" s="560"/>
      <c r="Q31" s="559">
        <f>SUM(B31:O31)</f>
        <v>0</v>
      </c>
    </row>
    <row r="32" spans="1:17" ht="15" thickBot="1" x14ac:dyDescent="0.35">
      <c r="A32" s="527" t="s">
        <v>185</v>
      </c>
      <c r="B32" s="575"/>
      <c r="C32" s="576"/>
      <c r="D32" s="576"/>
      <c r="E32" s="576"/>
      <c r="F32" s="577"/>
      <c r="G32" s="578">
        <v>2000</v>
      </c>
      <c r="H32" s="578"/>
      <c r="I32" s="578">
        <v>300</v>
      </c>
      <c r="J32" s="578">
        <v>356</v>
      </c>
      <c r="K32" s="578">
        <v>200</v>
      </c>
      <c r="L32" s="578">
        <v>2000</v>
      </c>
      <c r="M32" s="578"/>
      <c r="N32" s="578"/>
      <c r="O32" s="578"/>
      <c r="P32" s="579"/>
      <c r="Q32" s="580">
        <f>SUM(Q19:Q31)</f>
        <v>54550</v>
      </c>
    </row>
    <row r="33" spans="1:17" x14ac:dyDescent="0.3">
      <c r="Q33" s="533" t="s">
        <v>186</v>
      </c>
    </row>
    <row r="35" spans="1:17" ht="21" customHeight="1" x14ac:dyDescent="0.3">
      <c r="A35" s="694" t="s">
        <v>187</v>
      </c>
      <c r="B35" s="694"/>
      <c r="C35" s="694"/>
      <c r="D35" s="694"/>
      <c r="E35" s="694"/>
      <c r="F35" s="694"/>
      <c r="G35" s="694"/>
      <c r="H35" s="694"/>
    </row>
    <row r="36" spans="1:17" x14ac:dyDescent="0.3">
      <c r="A36" s="694"/>
      <c r="B36" s="694"/>
      <c r="C36" s="694"/>
      <c r="D36" s="694"/>
      <c r="E36" s="694"/>
      <c r="F36" s="694"/>
      <c r="G36" s="694"/>
      <c r="H36" s="694"/>
    </row>
    <row r="37" spans="1:17" x14ac:dyDescent="0.3">
      <c r="A37" s="694"/>
      <c r="B37" s="694"/>
      <c r="C37" s="694"/>
      <c r="D37" s="694"/>
      <c r="E37" s="694"/>
      <c r="F37" s="694"/>
      <c r="G37" s="694"/>
      <c r="H37" s="694"/>
    </row>
    <row r="38" spans="1:17" ht="15.6" x14ac:dyDescent="0.3">
      <c r="A38" s="473" t="s">
        <v>188</v>
      </c>
      <c r="B38" s="687"/>
      <c r="C38" s="688"/>
      <c r="D38" s="688"/>
      <c r="E38" s="474"/>
    </row>
    <row r="39" spans="1:17" ht="15.6" x14ac:dyDescent="0.3">
      <c r="A39" s="473" t="s">
        <v>190</v>
      </c>
      <c r="B39" s="687" t="s">
        <v>934</v>
      </c>
      <c r="C39" s="688"/>
      <c r="D39" s="688"/>
      <c r="E39" s="695"/>
    </row>
    <row r="40" spans="1:17" ht="15.6" x14ac:dyDescent="0.3">
      <c r="A40" s="473"/>
      <c r="B40" s="469"/>
      <c r="C40" s="469"/>
      <c r="D40" s="469"/>
      <c r="E40" s="469"/>
    </row>
    <row r="41" spans="1:17" ht="15.6" x14ac:dyDescent="0.3">
      <c r="A41" s="473"/>
      <c r="B41" s="469"/>
      <c r="C41" s="469"/>
      <c r="D41" s="469"/>
      <c r="E41" s="469"/>
    </row>
    <row r="42" spans="1:17" x14ac:dyDescent="0.3">
      <c r="A42" s="696" t="s">
        <v>192</v>
      </c>
      <c r="B42" s="696"/>
      <c r="C42" s="696"/>
      <c r="D42" s="696"/>
      <c r="E42" s="696"/>
      <c r="F42" s="696"/>
      <c r="G42" s="696"/>
      <c r="H42" s="696"/>
    </row>
    <row r="43" spans="1:17" x14ac:dyDescent="0.3">
      <c r="A43" s="696"/>
      <c r="B43" s="696"/>
      <c r="C43" s="696"/>
      <c r="D43" s="696"/>
      <c r="E43" s="696"/>
      <c r="F43" s="696"/>
      <c r="G43" s="696"/>
      <c r="H43" s="696"/>
    </row>
    <row r="44" spans="1:17" ht="15.6" x14ac:dyDescent="0.3">
      <c r="A44" s="473" t="s">
        <v>193</v>
      </c>
      <c r="B44" s="687"/>
      <c r="C44" s="688"/>
      <c r="D44" s="688"/>
      <c r="E44" s="695"/>
    </row>
    <row r="45" spans="1:17" ht="15.6" x14ac:dyDescent="0.3">
      <c r="A45" s="473" t="s">
        <v>194</v>
      </c>
      <c r="B45" s="687"/>
      <c r="C45" s="688"/>
      <c r="D45" s="688"/>
      <c r="E45" s="695"/>
    </row>
    <row r="46" spans="1:17" ht="15.6" x14ac:dyDescent="0.3">
      <c r="A46" s="473"/>
      <c r="B46" s="697"/>
      <c r="C46" s="697"/>
      <c r="D46" s="697"/>
      <c r="E46" s="697"/>
    </row>
    <row r="48" spans="1:17" x14ac:dyDescent="0.3">
      <c r="A48" s="46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7A0D35A6-DB69-40B3-AF4C-F5C764B88534}"/>
    <hyperlink ref="B49" r:id="rId2" xr:uid="{8F601E53-FC2A-4E85-BF82-7F5662CFD83D}"/>
  </hyperlinks>
  <pageMargins left="0.7" right="0.7" top="0.75" bottom="0.75" header="0.3" footer="0.3"/>
  <pageSetup scale="51" orientation="landscape"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23EEF-7BA5-4DFE-A452-426BAF1E85CB}">
  <sheetPr>
    <pageSetUpPr fitToPage="1"/>
  </sheetPr>
  <dimension ref="A1"/>
  <sheetViews>
    <sheetView topLeftCell="B1" zoomScale="125" workbookViewId="0"/>
  </sheetViews>
  <sheetFormatPr defaultRowHeight="14.4" x14ac:dyDescent="0.3"/>
  <sheetData/>
  <pageMargins left="0.7" right="0.7" top="0.75" bottom="0.75" header="0.3" footer="0.3"/>
  <pageSetup scale="98"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36C13-9C98-4AA8-A922-021661316CE5}">
  <dimension ref="A1"/>
  <sheetViews>
    <sheetView topLeftCell="A22" workbookViewId="0">
      <selection activeCell="K51" sqref="K51"/>
    </sheetView>
  </sheetViews>
  <sheetFormatPr defaultRowHeight="14.4" x14ac:dyDescent="0.3"/>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E997D-7760-4D16-A8E8-7247CA19D2D2}">
  <sheetPr>
    <pageSetUpPr fitToPage="1"/>
  </sheetPr>
  <dimension ref="A1:Q49"/>
  <sheetViews>
    <sheetView topLeftCell="A29" zoomScale="87" zoomScaleNormal="70" workbookViewId="0">
      <selection activeCell="H49" sqref="H49"/>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424</v>
      </c>
      <c r="C7" s="634"/>
      <c r="D7" s="634"/>
      <c r="E7" s="132"/>
      <c r="G7" s="127"/>
      <c r="H7" s="127"/>
      <c r="I7" s="127"/>
      <c r="J7" s="127"/>
      <c r="K7" s="127"/>
      <c r="L7" s="127"/>
      <c r="M7" s="127"/>
      <c r="N7" s="127"/>
      <c r="O7" s="127"/>
      <c r="P7" s="127"/>
      <c r="Q7" s="127"/>
    </row>
    <row r="8" spans="1:17" ht="15.6" x14ac:dyDescent="0.3">
      <c r="A8" s="131" t="s">
        <v>154</v>
      </c>
      <c r="B8" s="133" t="s">
        <v>155</v>
      </c>
      <c r="C8" s="296">
        <v>60652</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t="s">
        <v>425</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297"/>
      <c r="C19" s="152"/>
      <c r="D19" s="152"/>
      <c r="E19" s="298"/>
      <c r="F19" s="154"/>
      <c r="G19" s="151"/>
      <c r="H19" s="152"/>
      <c r="I19" s="152"/>
      <c r="J19" s="152"/>
      <c r="K19" s="152"/>
      <c r="L19" s="152"/>
      <c r="M19" s="299"/>
      <c r="N19" s="152"/>
      <c r="O19" s="153"/>
      <c r="P19" s="154"/>
      <c r="Q19" s="153"/>
    </row>
    <row r="20" spans="1:17" x14ac:dyDescent="0.3">
      <c r="A20" s="155"/>
      <c r="B20" s="238">
        <v>55000</v>
      </c>
      <c r="C20" s="239"/>
      <c r="D20" s="240"/>
      <c r="E20" s="240">
        <v>3000</v>
      </c>
      <c r="F20" s="183"/>
      <c r="G20" s="241"/>
      <c r="H20" s="242"/>
      <c r="I20" s="242"/>
      <c r="J20" s="242"/>
      <c r="K20" s="242"/>
      <c r="L20" s="242"/>
      <c r="M20" s="242">
        <v>2900</v>
      </c>
      <c r="N20" s="242"/>
      <c r="O20" s="243"/>
      <c r="P20" s="183"/>
      <c r="Q20" s="244">
        <f t="shared" ref="Q20:Q30" si="0">SUM(B20:O20)</f>
        <v>60900</v>
      </c>
    </row>
    <row r="21" spans="1:17" x14ac:dyDescent="0.3">
      <c r="A21" s="163"/>
      <c r="B21" s="245"/>
      <c r="C21" s="242"/>
      <c r="D21" s="246"/>
      <c r="E21" s="246"/>
      <c r="F21" s="183"/>
      <c r="G21" s="241"/>
      <c r="H21" s="242"/>
      <c r="I21" s="242"/>
      <c r="J21" s="242"/>
      <c r="K21" s="242"/>
      <c r="L21" s="242"/>
      <c r="M21" s="242"/>
      <c r="N21" s="242"/>
      <c r="O21" s="243"/>
      <c r="P21" s="183"/>
      <c r="Q21" s="247">
        <f t="shared" si="0"/>
        <v>0</v>
      </c>
    </row>
    <row r="22" spans="1:17" x14ac:dyDescent="0.3">
      <c r="A22" s="163"/>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c r="C31" s="181"/>
      <c r="D31" s="181"/>
      <c r="E31" s="182"/>
      <c r="F31" s="183"/>
      <c r="G31" s="180"/>
      <c r="H31" s="181"/>
      <c r="I31" s="181"/>
      <c r="J31" s="181"/>
      <c r="K31" s="181"/>
      <c r="L31" s="181"/>
      <c r="M31" s="181"/>
      <c r="N31" s="181"/>
      <c r="O31" s="182"/>
      <c r="P31" s="183"/>
      <c r="Q31" s="184">
        <f>SUM(B31:O31)</f>
        <v>0</v>
      </c>
    </row>
    <row r="32" spans="1:17" ht="15" thickBot="1" x14ac:dyDescent="0.35">
      <c r="A32" s="173" t="s">
        <v>185</v>
      </c>
      <c r="B32" s="185">
        <f>SUM(B20:B31)</f>
        <v>55000</v>
      </c>
      <c r="C32" s="185">
        <f t="shared" ref="C32:O32" si="1">SUM(C20:C31)</f>
        <v>0</v>
      </c>
      <c r="D32" s="185">
        <f t="shared" si="1"/>
        <v>0</v>
      </c>
      <c r="E32" s="185">
        <f t="shared" si="1"/>
        <v>3000</v>
      </c>
      <c r="F32" s="185">
        <f t="shared" si="1"/>
        <v>0</v>
      </c>
      <c r="G32" s="185">
        <f t="shared" si="1"/>
        <v>0</v>
      </c>
      <c r="H32" s="185">
        <f t="shared" si="1"/>
        <v>0</v>
      </c>
      <c r="I32" s="185">
        <f t="shared" si="1"/>
        <v>0</v>
      </c>
      <c r="J32" s="185">
        <f t="shared" si="1"/>
        <v>0</v>
      </c>
      <c r="K32" s="185">
        <f t="shared" si="1"/>
        <v>0</v>
      </c>
      <c r="L32" s="185">
        <f t="shared" si="1"/>
        <v>0</v>
      </c>
      <c r="M32" s="185">
        <f t="shared" si="1"/>
        <v>2900</v>
      </c>
      <c r="N32" s="185">
        <f t="shared" si="1"/>
        <v>0</v>
      </c>
      <c r="O32" s="185">
        <f t="shared" si="1"/>
        <v>0</v>
      </c>
      <c r="P32" s="189"/>
      <c r="Q32" s="190">
        <f>SUM(Q19:Q31)</f>
        <v>60900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426</v>
      </c>
      <c r="C38" s="634"/>
      <c r="D38" s="634"/>
      <c r="E38" s="132"/>
    </row>
    <row r="39" spans="1:17" ht="15.6" x14ac:dyDescent="0.3">
      <c r="A39" s="131" t="s">
        <v>190</v>
      </c>
      <c r="B39" s="633" t="s">
        <v>426</v>
      </c>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c r="C44" s="634"/>
      <c r="D44" s="634"/>
      <c r="E44" s="635"/>
    </row>
    <row r="45" spans="1:17" ht="15.6" x14ac:dyDescent="0.3">
      <c r="A45" s="131" t="s">
        <v>194</v>
      </c>
      <c r="B45" s="633"/>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10D3C86D-6E12-4627-9C18-221AF9CC2891}"/>
    <hyperlink ref="B49" r:id="rId2" xr:uid="{E219FFF1-D36E-4CEE-A84A-4F92F469AB89}"/>
  </hyperlinks>
  <pageMargins left="0.7" right="0.7" top="0.75" bottom="0.75" header="0.3" footer="0.3"/>
  <pageSetup scale="51" orientation="landscape" r:id="rId3"/>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5CBAD-CB98-4E3E-8058-D9ED1654DD0E}">
  <dimension ref="A1"/>
  <sheetViews>
    <sheetView topLeftCell="A9" workbookViewId="0"/>
  </sheetViews>
  <sheetFormatPr defaultRowHeight="14.4" x14ac:dyDescent="0.3"/>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6BE5B-B756-4E68-AFF8-C0FA213C5CEB}">
  <sheetPr>
    <pageSetUpPr fitToPage="1"/>
  </sheetPr>
  <dimension ref="A1:Q49"/>
  <sheetViews>
    <sheetView topLeftCell="A24" zoomScale="87" zoomScaleNormal="70" workbookViewId="0">
      <selection activeCell="D14" sqref="D14"/>
    </sheetView>
  </sheetViews>
  <sheetFormatPr defaultColWidth="8.88671875" defaultRowHeight="14.4" x14ac:dyDescent="0.3"/>
  <cols>
    <col min="1" max="1" width="33.44140625" style="126" customWidth="1"/>
    <col min="2" max="5" width="15.21875" style="126" customWidth="1"/>
    <col min="6" max="6" width="1.6640625" style="126" customWidth="1"/>
    <col min="7" max="7" width="10.77734375" style="126" customWidth="1"/>
    <col min="8" max="8" width="14" style="126" customWidth="1"/>
    <col min="9" max="9" width="10.77734375" style="126" customWidth="1"/>
    <col min="10" max="10" width="13.21875" style="126" customWidth="1"/>
    <col min="11" max="11" width="14" style="126" customWidth="1"/>
    <col min="12" max="12" width="15.21875" style="126" customWidth="1"/>
    <col min="13" max="14" width="10.77734375" style="126" customWidth="1"/>
    <col min="15" max="15" width="19.88671875" style="126" customWidth="1"/>
    <col min="16" max="16" width="2.21875" style="126" customWidth="1"/>
    <col min="17" max="17" width="12.7773437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44</v>
      </c>
      <c r="C7" s="634"/>
      <c r="D7" s="634"/>
      <c r="E7" s="132"/>
      <c r="G7" s="127"/>
      <c r="H7" s="127"/>
      <c r="I7" s="127"/>
      <c r="J7" s="127"/>
      <c r="K7" s="127"/>
      <c r="L7" s="127"/>
      <c r="M7" s="127"/>
      <c r="N7" s="127"/>
      <c r="O7" s="127"/>
      <c r="P7" s="127"/>
      <c r="Q7" s="127"/>
    </row>
    <row r="8" spans="1:17" ht="15.6" x14ac:dyDescent="0.3">
      <c r="A8" s="131" t="s">
        <v>154</v>
      </c>
      <c r="B8" s="133" t="s">
        <v>155</v>
      </c>
      <c r="C8" s="252">
        <v>72629.789999999994</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6" t="s">
        <v>249</v>
      </c>
      <c r="G11" s="127"/>
      <c r="H11" s="127"/>
      <c r="I11" s="127"/>
      <c r="J11" s="127"/>
      <c r="K11" s="127"/>
      <c r="L11" s="127"/>
      <c r="M11" s="127"/>
      <c r="N11" s="127"/>
      <c r="O11" s="127"/>
      <c r="P11" s="127"/>
      <c r="Q11" s="127"/>
    </row>
    <row r="12" spans="1:17" x14ac:dyDescent="0.3">
      <c r="B12" s="133" t="s">
        <v>162</v>
      </c>
      <c r="C12" s="251" t="s">
        <v>249</v>
      </c>
      <c r="G12" s="127"/>
      <c r="H12" s="127"/>
      <c r="I12" s="127"/>
      <c r="J12" s="127"/>
      <c r="K12" s="127"/>
      <c r="L12" s="127"/>
      <c r="M12" s="127"/>
      <c r="N12" s="127"/>
      <c r="O12" s="127"/>
      <c r="P12" s="127"/>
      <c r="Q12" s="127"/>
    </row>
    <row r="13" spans="1:17" ht="15.6" x14ac:dyDescent="0.3">
      <c r="A13" s="131"/>
      <c r="B13" s="133" t="s">
        <v>163</v>
      </c>
      <c r="C13" s="251" t="s">
        <v>156</v>
      </c>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A18" s="253" t="s">
        <v>405</v>
      </c>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t="s">
        <v>406</v>
      </c>
      <c r="B20" s="254">
        <v>33600</v>
      </c>
      <c r="C20" s="255"/>
      <c r="D20" s="158"/>
      <c r="E20" s="158"/>
      <c r="F20" s="154"/>
      <c r="G20" s="256"/>
      <c r="H20" s="160"/>
      <c r="I20" s="257"/>
      <c r="J20" s="257"/>
      <c r="K20" s="160"/>
      <c r="L20" s="257"/>
      <c r="M20" s="257"/>
      <c r="N20" s="160"/>
      <c r="O20" s="161"/>
      <c r="P20" s="154"/>
      <c r="Q20" s="258">
        <f t="shared" ref="Q20:Q30" si="0">SUM(B20:O20)</f>
        <v>33600</v>
      </c>
    </row>
    <row r="21" spans="1:17" x14ac:dyDescent="0.3">
      <c r="A21" s="163" t="s">
        <v>407</v>
      </c>
      <c r="B21" s="259">
        <v>14400</v>
      </c>
      <c r="C21" s="257"/>
      <c r="D21" s="165"/>
      <c r="E21" s="165"/>
      <c r="F21" s="154"/>
      <c r="G21" s="256"/>
      <c r="H21" s="160"/>
      <c r="I21" s="257"/>
      <c r="J21" s="257"/>
      <c r="K21" s="160"/>
      <c r="L21" s="257"/>
      <c r="M21" s="257"/>
      <c r="N21" s="160"/>
      <c r="O21" s="161"/>
      <c r="P21" s="154"/>
      <c r="Q21" s="260">
        <f t="shared" si="0"/>
        <v>14400</v>
      </c>
    </row>
    <row r="22" spans="1:17" x14ac:dyDescent="0.3">
      <c r="A22" s="163" t="s">
        <v>408</v>
      </c>
      <c r="B22" s="259">
        <v>4437</v>
      </c>
      <c r="C22" s="257"/>
      <c r="D22" s="165"/>
      <c r="E22" s="165" t="s">
        <v>249</v>
      </c>
      <c r="F22" s="154"/>
      <c r="G22" s="256"/>
      <c r="H22" s="160"/>
      <c r="I22" s="257"/>
      <c r="J22" s="257"/>
      <c r="K22" s="160"/>
      <c r="L22" s="257"/>
      <c r="M22" s="257"/>
      <c r="N22" s="160"/>
      <c r="O22" s="161"/>
      <c r="P22" s="154"/>
      <c r="Q22" s="260">
        <f t="shared" si="0"/>
        <v>4437</v>
      </c>
    </row>
    <row r="23" spans="1:17" x14ac:dyDescent="0.3">
      <c r="A23" s="163" t="s">
        <v>409</v>
      </c>
      <c r="B23" s="259"/>
      <c r="C23" s="257"/>
      <c r="D23" s="165"/>
      <c r="E23" s="165" t="s">
        <v>249</v>
      </c>
      <c r="F23" s="154"/>
      <c r="G23" s="256"/>
      <c r="H23" s="261">
        <v>3000</v>
      </c>
      <c r="I23" s="257"/>
      <c r="J23" s="257"/>
      <c r="K23" s="160"/>
      <c r="L23" s="257"/>
      <c r="M23" s="257"/>
      <c r="N23" s="160"/>
      <c r="O23" s="161"/>
      <c r="P23" s="154"/>
      <c r="Q23" s="260">
        <f t="shared" si="0"/>
        <v>3000</v>
      </c>
    </row>
    <row r="24" spans="1:17" x14ac:dyDescent="0.3">
      <c r="A24" s="163" t="s">
        <v>410</v>
      </c>
      <c r="B24" s="259">
        <v>10000</v>
      </c>
      <c r="C24" s="257"/>
      <c r="D24" s="165"/>
      <c r="E24" s="165" t="s">
        <v>249</v>
      </c>
      <c r="F24" s="154"/>
      <c r="G24" s="256"/>
      <c r="H24" s="160"/>
      <c r="I24" s="257"/>
      <c r="J24" s="257"/>
      <c r="K24" s="262" t="s">
        <v>249</v>
      </c>
      <c r="L24" s="257"/>
      <c r="M24" s="257"/>
      <c r="N24" s="160"/>
      <c r="O24" s="161"/>
      <c r="P24" s="154"/>
      <c r="Q24" s="260">
        <f t="shared" si="0"/>
        <v>10000</v>
      </c>
    </row>
    <row r="25" spans="1:17" x14ac:dyDescent="0.3">
      <c r="A25" s="163" t="s">
        <v>391</v>
      </c>
      <c r="B25" s="259" t="s">
        <v>249</v>
      </c>
      <c r="C25" s="257"/>
      <c r="D25" s="263">
        <v>500</v>
      </c>
      <c r="E25" s="165" t="s">
        <v>249</v>
      </c>
      <c r="F25" s="154"/>
      <c r="G25" s="256"/>
      <c r="H25" s="160"/>
      <c r="I25" s="257"/>
      <c r="J25" s="257"/>
      <c r="K25" s="160"/>
      <c r="L25" s="257"/>
      <c r="M25" s="257"/>
      <c r="N25" s="160"/>
      <c r="O25" s="161"/>
      <c r="P25" s="154"/>
      <c r="Q25" s="260">
        <f t="shared" si="0"/>
        <v>500</v>
      </c>
    </row>
    <row r="26" spans="1:17" x14ac:dyDescent="0.3">
      <c r="A26" s="163" t="s">
        <v>249</v>
      </c>
      <c r="B26" s="259"/>
      <c r="C26" s="257"/>
      <c r="D26" s="165"/>
      <c r="E26" s="165" t="s">
        <v>249</v>
      </c>
      <c r="F26" s="154"/>
      <c r="G26" s="256"/>
      <c r="H26" s="160"/>
      <c r="I26" s="257"/>
      <c r="J26" s="257"/>
      <c r="K26" s="160"/>
      <c r="L26" s="257"/>
      <c r="M26" s="257"/>
      <c r="N26" s="160"/>
      <c r="O26" s="161"/>
      <c r="P26" s="154"/>
      <c r="Q26" s="260">
        <f t="shared" si="0"/>
        <v>0</v>
      </c>
    </row>
    <row r="27" spans="1:17" x14ac:dyDescent="0.3">
      <c r="A27" s="163" t="s">
        <v>249</v>
      </c>
      <c r="B27" s="259"/>
      <c r="C27" s="257"/>
      <c r="D27" s="165"/>
      <c r="E27" s="165"/>
      <c r="F27" s="154"/>
      <c r="G27" s="256"/>
      <c r="H27" s="160" t="s">
        <v>249</v>
      </c>
      <c r="I27" s="257"/>
      <c r="J27" s="257"/>
      <c r="K27" s="160"/>
      <c r="L27" s="257"/>
      <c r="M27" s="257"/>
      <c r="N27" s="160"/>
      <c r="O27" s="161"/>
      <c r="P27" s="154"/>
      <c r="Q27" s="260">
        <f t="shared" si="0"/>
        <v>0</v>
      </c>
    </row>
    <row r="28" spans="1:17" x14ac:dyDescent="0.3">
      <c r="A28" s="163" t="s">
        <v>249</v>
      </c>
      <c r="B28" s="164"/>
      <c r="C28" s="257"/>
      <c r="D28" s="165"/>
      <c r="E28" s="165"/>
      <c r="F28" s="154"/>
      <c r="G28" s="256"/>
      <c r="H28" s="160"/>
      <c r="I28" s="257"/>
      <c r="J28" s="257"/>
      <c r="K28" s="160" t="s">
        <v>249</v>
      </c>
      <c r="L28" s="257"/>
      <c r="M28" s="257"/>
      <c r="N28" s="160"/>
      <c r="O28" s="161"/>
      <c r="P28" s="154"/>
      <c r="Q28" s="260">
        <f t="shared" si="0"/>
        <v>0</v>
      </c>
    </row>
    <row r="29" spans="1:17" x14ac:dyDescent="0.3">
      <c r="A29" s="163"/>
      <c r="B29" s="164"/>
      <c r="C29" s="257"/>
      <c r="D29" s="165"/>
      <c r="E29" s="165"/>
      <c r="F29" s="154"/>
      <c r="G29" s="256"/>
      <c r="H29" s="160"/>
      <c r="I29" s="257"/>
      <c r="J29" s="257"/>
      <c r="K29" s="160"/>
      <c r="L29" s="257"/>
      <c r="M29" s="257"/>
      <c r="N29" s="160"/>
      <c r="O29" s="161"/>
      <c r="P29" s="154"/>
      <c r="Q29" s="260">
        <f t="shared" si="0"/>
        <v>0</v>
      </c>
    </row>
    <row r="30" spans="1:17" ht="15" thickBot="1" x14ac:dyDescent="0.35">
      <c r="A30" s="167"/>
      <c r="B30" s="164"/>
      <c r="C30" s="257"/>
      <c r="D30" s="165"/>
      <c r="E30" s="165"/>
      <c r="F30" s="154"/>
      <c r="G30" s="256"/>
      <c r="H30" s="160"/>
      <c r="I30" s="257"/>
      <c r="J30" s="257"/>
      <c r="K30" s="160"/>
      <c r="L30" s="257"/>
      <c r="M30" s="257"/>
      <c r="N30" s="160"/>
      <c r="O30" s="161"/>
      <c r="P30" s="154"/>
      <c r="Q30" s="264">
        <f t="shared" si="0"/>
        <v>0</v>
      </c>
    </row>
    <row r="31" spans="1:17" ht="29.4" thickBot="1" x14ac:dyDescent="0.35">
      <c r="A31" s="169" t="s">
        <v>184</v>
      </c>
      <c r="B31" s="265">
        <v>5092.79</v>
      </c>
      <c r="C31" s="171">
        <v>0</v>
      </c>
      <c r="D31" s="171"/>
      <c r="E31" s="172"/>
      <c r="F31" s="154"/>
      <c r="G31" s="170">
        <v>0</v>
      </c>
      <c r="H31" s="171">
        <v>0</v>
      </c>
      <c r="I31" s="171">
        <v>0</v>
      </c>
      <c r="J31" s="171">
        <v>0</v>
      </c>
      <c r="K31" s="266">
        <v>1000</v>
      </c>
      <c r="L31" s="171">
        <v>0</v>
      </c>
      <c r="M31" s="171">
        <v>0</v>
      </c>
      <c r="N31" s="266">
        <v>600</v>
      </c>
      <c r="O31" s="267" t="s">
        <v>411</v>
      </c>
      <c r="P31" s="154"/>
      <c r="Q31" s="268">
        <f>SUM(B31:O31)</f>
        <v>6692.79</v>
      </c>
    </row>
    <row r="32" spans="1:17" ht="15" thickBot="1" x14ac:dyDescent="0.35">
      <c r="A32" s="173" t="s">
        <v>185</v>
      </c>
      <c r="B32" s="269">
        <f>SUM(B20:B31)</f>
        <v>67529.789999999994</v>
      </c>
      <c r="C32" s="269">
        <f t="shared" ref="C32:O32" si="1">SUM(C20:C31)</f>
        <v>0</v>
      </c>
      <c r="D32" s="269">
        <f t="shared" si="1"/>
        <v>500</v>
      </c>
      <c r="E32" s="269">
        <f t="shared" si="1"/>
        <v>0</v>
      </c>
      <c r="F32" s="269">
        <f t="shared" si="1"/>
        <v>0</v>
      </c>
      <c r="G32" s="269">
        <f t="shared" si="1"/>
        <v>0</v>
      </c>
      <c r="H32" s="269">
        <f t="shared" si="1"/>
        <v>3000</v>
      </c>
      <c r="I32" s="269">
        <f t="shared" si="1"/>
        <v>0</v>
      </c>
      <c r="J32" s="269">
        <f t="shared" si="1"/>
        <v>0</v>
      </c>
      <c r="K32" s="269">
        <f t="shared" si="1"/>
        <v>1000</v>
      </c>
      <c r="L32" s="269">
        <f t="shared" si="1"/>
        <v>0</v>
      </c>
      <c r="M32" s="269">
        <f t="shared" si="1"/>
        <v>0</v>
      </c>
      <c r="N32" s="269">
        <f t="shared" si="1"/>
        <v>600</v>
      </c>
      <c r="O32" s="269">
        <f t="shared" si="1"/>
        <v>0</v>
      </c>
      <c r="P32" s="178"/>
      <c r="Q32" s="270">
        <f>SUM(Q19:Q31)</f>
        <v>72629.789999999994</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412</v>
      </c>
      <c r="C38" s="634"/>
      <c r="D38" s="634"/>
      <c r="E38" s="132"/>
    </row>
    <row r="39" spans="1:17" ht="15.6" x14ac:dyDescent="0.3">
      <c r="A39" s="131" t="s">
        <v>190</v>
      </c>
      <c r="B39" s="633" t="s">
        <v>412</v>
      </c>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413</v>
      </c>
      <c r="C44" s="634"/>
      <c r="D44" s="634"/>
      <c r="E44" s="635"/>
    </row>
    <row r="45" spans="1:17" ht="15.6" x14ac:dyDescent="0.3">
      <c r="A45" s="131" t="s">
        <v>194</v>
      </c>
      <c r="B45" s="633" t="s">
        <v>414</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A8AB4A4B-1F57-4AD3-8920-D779F746E694}"/>
    <hyperlink ref="B49" r:id="rId2" xr:uid="{35961196-4713-4682-9FA3-1BDF3A5F8B88}"/>
  </hyperlinks>
  <pageMargins left="0.7" right="0.7" top="0.75" bottom="0.75" header="0.3" footer="0.3"/>
  <pageSetup scale="51" orientation="landscape" r:id="rId3"/>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F3251-8007-4DD5-A61D-7BA7650090FC}">
  <sheetPr>
    <pageSetUpPr fitToPage="1"/>
  </sheetPr>
  <dimension ref="A1:Q49"/>
  <sheetViews>
    <sheetView topLeftCell="A13" zoomScale="87" zoomScaleNormal="70" workbookViewId="0">
      <selection activeCell="J35" sqref="J35"/>
    </sheetView>
  </sheetViews>
  <sheetFormatPr defaultColWidth="8.88671875" defaultRowHeight="14.4" x14ac:dyDescent="0.3"/>
  <cols>
    <col min="1" max="1" width="33.5546875" style="468" customWidth="1"/>
    <col min="2" max="5" width="15.33203125" style="468" customWidth="1"/>
    <col min="6" max="6" width="1.6640625" style="468" customWidth="1"/>
    <col min="7" max="7" width="10.6640625" style="468" customWidth="1"/>
    <col min="8" max="8" width="14" style="468" customWidth="1"/>
    <col min="9" max="9" width="10.6640625" style="468" customWidth="1"/>
    <col min="10" max="10" width="13.33203125" style="468" customWidth="1"/>
    <col min="11" max="11" width="14" style="468" customWidth="1"/>
    <col min="12" max="12" width="15.33203125" style="468" customWidth="1"/>
    <col min="13" max="14" width="10.6640625" style="468" customWidth="1"/>
    <col min="15" max="15" width="19.88671875" style="468" customWidth="1"/>
    <col min="16" max="16" width="2.33203125" style="468" customWidth="1"/>
    <col min="17" max="17" width="12.6640625" style="468" customWidth="1"/>
    <col min="18" max="16384" width="8.88671875" style="468"/>
  </cols>
  <sheetData>
    <row r="1" spans="1:17" ht="21" x14ac:dyDescent="0.4">
      <c r="A1" s="467" t="s">
        <v>148</v>
      </c>
      <c r="G1" s="469"/>
      <c r="H1" s="469"/>
      <c r="I1" s="469"/>
      <c r="J1" s="469"/>
      <c r="K1" s="469"/>
      <c r="L1" s="469"/>
      <c r="M1" s="469"/>
      <c r="N1" s="469"/>
      <c r="O1" s="469"/>
      <c r="P1" s="469"/>
      <c r="Q1" s="469"/>
    </row>
    <row r="2" spans="1:17" ht="21" x14ac:dyDescent="0.4">
      <c r="A2" s="467" t="s">
        <v>149</v>
      </c>
      <c r="G2" s="469"/>
      <c r="H2" s="469"/>
      <c r="I2" s="469"/>
      <c r="J2" s="469"/>
      <c r="K2" s="469"/>
      <c r="L2" s="469"/>
      <c r="M2" s="469"/>
      <c r="N2" s="469"/>
      <c r="O2" s="469"/>
      <c r="P2" s="469"/>
      <c r="Q2" s="469"/>
    </row>
    <row r="3" spans="1:17" ht="15.6" x14ac:dyDescent="0.3">
      <c r="A3" s="470" t="s">
        <v>150</v>
      </c>
      <c r="G3" s="469"/>
      <c r="H3" s="469"/>
      <c r="I3" s="469"/>
      <c r="J3" s="469"/>
      <c r="K3" s="469"/>
      <c r="L3" s="469"/>
      <c r="M3" s="469"/>
      <c r="N3" s="469"/>
      <c r="O3" s="469"/>
      <c r="P3" s="469"/>
      <c r="Q3" s="469"/>
    </row>
    <row r="4" spans="1:17" ht="15.6" x14ac:dyDescent="0.3">
      <c r="A4" s="471" t="s">
        <v>151</v>
      </c>
      <c r="G4" s="469"/>
      <c r="H4" s="469"/>
      <c r="I4" s="469"/>
      <c r="J4" s="469"/>
      <c r="K4" s="469"/>
      <c r="L4" s="469"/>
      <c r="M4" s="469"/>
      <c r="N4" s="469"/>
      <c r="O4" s="469"/>
      <c r="P4" s="469"/>
      <c r="Q4" s="469"/>
    </row>
    <row r="5" spans="1:17" ht="15.6" x14ac:dyDescent="0.3">
      <c r="A5" s="470"/>
      <c r="G5" s="469"/>
      <c r="H5" s="469"/>
      <c r="I5" s="469"/>
      <c r="J5" s="469"/>
      <c r="K5" s="469"/>
      <c r="L5" s="469"/>
      <c r="M5" s="469"/>
      <c r="N5" s="469"/>
      <c r="O5" s="469"/>
      <c r="P5" s="469"/>
      <c r="Q5" s="469"/>
    </row>
    <row r="6" spans="1:17" x14ac:dyDescent="0.3">
      <c r="A6" s="472"/>
      <c r="G6" s="469"/>
      <c r="H6" s="469"/>
      <c r="I6" s="469"/>
      <c r="J6" s="469"/>
      <c r="K6" s="469"/>
      <c r="L6" s="469"/>
      <c r="M6" s="469"/>
      <c r="N6" s="469"/>
      <c r="O6" s="469"/>
      <c r="P6" s="469"/>
      <c r="Q6" s="469"/>
    </row>
    <row r="7" spans="1:17" ht="15.6" x14ac:dyDescent="0.3">
      <c r="A7" s="473" t="s">
        <v>152</v>
      </c>
      <c r="B7" s="687" t="s">
        <v>884</v>
      </c>
      <c r="C7" s="688"/>
      <c r="D7" s="688"/>
      <c r="E7" s="474"/>
      <c r="G7" s="469"/>
      <c r="H7" s="469"/>
      <c r="I7" s="469"/>
      <c r="J7" s="469"/>
      <c r="K7" s="469"/>
      <c r="L7" s="469"/>
      <c r="M7" s="469"/>
      <c r="N7" s="469"/>
      <c r="O7" s="469"/>
      <c r="P7" s="469"/>
      <c r="Q7" s="469"/>
    </row>
    <row r="8" spans="1:17" ht="15.6" x14ac:dyDescent="0.3">
      <c r="A8" s="473" t="s">
        <v>154</v>
      </c>
      <c r="B8" s="475" t="s">
        <v>155</v>
      </c>
      <c r="C8" s="480" t="s">
        <v>298</v>
      </c>
      <c r="D8" s="477" t="s">
        <v>157</v>
      </c>
      <c r="E8" s="477"/>
      <c r="G8" s="469"/>
      <c r="M8" s="469"/>
      <c r="N8" s="469"/>
      <c r="O8" s="469"/>
      <c r="P8" s="469"/>
      <c r="Q8" s="469"/>
    </row>
    <row r="9" spans="1:17" ht="15.6" x14ac:dyDescent="0.3">
      <c r="A9" s="473"/>
      <c r="B9" s="475" t="s">
        <v>158</v>
      </c>
      <c r="C9" s="478"/>
      <c r="D9" s="477" t="s">
        <v>159</v>
      </c>
      <c r="E9" s="477"/>
      <c r="G9" s="469"/>
      <c r="M9" s="469"/>
      <c r="N9" s="469"/>
      <c r="O9" s="469"/>
      <c r="P9" s="469"/>
      <c r="Q9" s="469"/>
    </row>
    <row r="10" spans="1:17" ht="15.6" x14ac:dyDescent="0.3">
      <c r="A10" s="473"/>
      <c r="B10" s="469"/>
      <c r="C10" s="469"/>
      <c r="D10" s="469"/>
      <c r="E10" s="469"/>
      <c r="G10" s="469"/>
      <c r="H10" s="469"/>
      <c r="I10" s="469"/>
      <c r="J10" s="469"/>
      <c r="K10" s="469"/>
      <c r="L10" s="469"/>
      <c r="M10" s="469"/>
      <c r="N10" s="469"/>
      <c r="O10" s="469"/>
      <c r="P10" s="469"/>
      <c r="Q10" s="469"/>
    </row>
    <row r="11" spans="1:17" ht="15.6" x14ac:dyDescent="0.3">
      <c r="A11" s="473" t="s">
        <v>160</v>
      </c>
      <c r="B11" s="475" t="s">
        <v>161</v>
      </c>
      <c r="C11" s="479" t="s">
        <v>298</v>
      </c>
      <c r="G11" s="469"/>
      <c r="H11" s="469"/>
      <c r="I11" s="469"/>
      <c r="J11" s="469"/>
      <c r="K11" s="469"/>
      <c r="L11" s="469"/>
      <c r="M11" s="469"/>
      <c r="N11" s="469"/>
      <c r="O11" s="469"/>
      <c r="P11" s="469"/>
      <c r="Q11" s="469"/>
    </row>
    <row r="12" spans="1:17" x14ac:dyDescent="0.3">
      <c r="B12" s="475" t="s">
        <v>162</v>
      </c>
      <c r="C12" s="480"/>
      <c r="G12" s="469"/>
      <c r="H12" s="469"/>
      <c r="I12" s="469"/>
      <c r="J12" s="469"/>
      <c r="K12" s="469"/>
      <c r="L12" s="469"/>
      <c r="M12" s="469"/>
      <c r="N12" s="469"/>
      <c r="O12" s="469"/>
      <c r="P12" s="469"/>
      <c r="Q12" s="469"/>
    </row>
    <row r="13" spans="1:17" ht="15.6" x14ac:dyDescent="0.3">
      <c r="A13" s="473"/>
      <c r="B13" s="475" t="s">
        <v>163</v>
      </c>
      <c r="C13" s="480"/>
      <c r="D13" s="469"/>
      <c r="E13" s="469"/>
      <c r="G13" s="469"/>
      <c r="H13" s="469"/>
      <c r="I13" s="469"/>
      <c r="J13" s="469"/>
      <c r="K13" s="469"/>
      <c r="L13" s="469"/>
      <c r="M13" s="469"/>
      <c r="N13" s="469"/>
      <c r="O13" s="469"/>
      <c r="P13" s="469"/>
      <c r="Q13" s="469"/>
    </row>
    <row r="14" spans="1:17" ht="15.6" x14ac:dyDescent="0.3">
      <c r="A14" s="473"/>
      <c r="B14" s="469"/>
      <c r="C14" s="469"/>
      <c r="D14" s="469"/>
      <c r="E14" s="469"/>
      <c r="G14" s="469"/>
      <c r="H14" s="469"/>
      <c r="I14" s="469"/>
      <c r="J14" s="469"/>
      <c r="K14" s="469"/>
      <c r="L14" s="469"/>
      <c r="M14" s="469"/>
      <c r="N14" s="469"/>
      <c r="O14" s="469"/>
      <c r="P14" s="469"/>
      <c r="Q14" s="469"/>
    </row>
    <row r="15" spans="1:17" x14ac:dyDescent="0.3">
      <c r="B15" s="689" t="s">
        <v>164</v>
      </c>
      <c r="C15" s="689"/>
      <c r="D15" s="689"/>
      <c r="E15" s="689"/>
      <c r="F15" s="689"/>
      <c r="G15" s="689"/>
      <c r="H15" s="689"/>
      <c r="I15" s="689"/>
      <c r="J15" s="689"/>
      <c r="K15" s="689"/>
      <c r="L15" s="689"/>
      <c r="M15" s="689"/>
      <c r="N15" s="689"/>
      <c r="O15" s="689"/>
      <c r="P15" s="469"/>
      <c r="Q15" s="469"/>
    </row>
    <row r="16" spans="1:17" ht="15" thickBot="1" x14ac:dyDescent="0.35">
      <c r="B16" s="481"/>
      <c r="C16" s="481"/>
      <c r="D16" s="481"/>
      <c r="E16" s="481"/>
      <c r="F16" s="481"/>
      <c r="G16" s="481"/>
      <c r="H16" s="481"/>
      <c r="I16" s="481"/>
      <c r="J16" s="481"/>
      <c r="K16" s="481"/>
      <c r="L16" s="481"/>
      <c r="M16" s="481"/>
      <c r="N16" s="481"/>
      <c r="O16" s="481"/>
      <c r="P16" s="469"/>
      <c r="Q16" s="469"/>
    </row>
    <row r="17" spans="1:17" x14ac:dyDescent="0.3">
      <c r="B17" s="690" t="s">
        <v>165</v>
      </c>
      <c r="C17" s="691"/>
      <c r="D17" s="691"/>
      <c r="E17" s="691"/>
      <c r="F17" s="482"/>
      <c r="G17" s="692" t="s">
        <v>166</v>
      </c>
      <c r="H17" s="692"/>
      <c r="I17" s="692"/>
      <c r="J17" s="692"/>
      <c r="K17" s="692"/>
      <c r="L17" s="692"/>
      <c r="M17" s="692"/>
      <c r="N17" s="692"/>
      <c r="O17" s="693"/>
      <c r="P17" s="483"/>
      <c r="Q17" s="484" t="s">
        <v>167</v>
      </c>
    </row>
    <row r="18" spans="1:17" ht="58.2" thickBot="1" x14ac:dyDescent="0.35">
      <c r="B18" s="485" t="s">
        <v>168</v>
      </c>
      <c r="C18" s="487" t="s">
        <v>169</v>
      </c>
      <c r="D18" s="487" t="s">
        <v>170</v>
      </c>
      <c r="E18" s="487" t="s">
        <v>171</v>
      </c>
      <c r="F18" s="488"/>
      <c r="G18" s="489" t="s">
        <v>172</v>
      </c>
      <c r="H18" s="489" t="s">
        <v>173</v>
      </c>
      <c r="I18" s="489" t="s">
        <v>174</v>
      </c>
      <c r="J18" s="489" t="s">
        <v>175</v>
      </c>
      <c r="K18" s="489" t="s">
        <v>176</v>
      </c>
      <c r="L18" s="489" t="s">
        <v>177</v>
      </c>
      <c r="M18" s="489" t="s">
        <v>178</v>
      </c>
      <c r="N18" s="490" t="s">
        <v>179</v>
      </c>
      <c r="O18" s="491" t="s">
        <v>888</v>
      </c>
      <c r="P18" s="492"/>
      <c r="Q18" s="493" t="s">
        <v>181</v>
      </c>
    </row>
    <row r="19" spans="1:17" ht="15" thickBot="1" x14ac:dyDescent="0.35">
      <c r="A19" s="494" t="s">
        <v>182</v>
      </c>
      <c r="B19" s="557"/>
      <c r="C19" s="558"/>
      <c r="D19" s="558"/>
      <c r="E19" s="559"/>
      <c r="F19" s="560"/>
      <c r="G19" s="557"/>
      <c r="H19" s="558"/>
      <c r="I19" s="558"/>
      <c r="J19" s="558"/>
      <c r="K19" s="558"/>
      <c r="L19" s="558"/>
      <c r="M19" s="558"/>
      <c r="N19" s="558"/>
      <c r="O19" s="559"/>
      <c r="P19" s="560"/>
      <c r="Q19" s="559"/>
    </row>
    <row r="20" spans="1:17" x14ac:dyDescent="0.3">
      <c r="A20" s="499"/>
      <c r="B20" s="561"/>
      <c r="C20" s="562"/>
      <c r="D20" s="563"/>
      <c r="E20" s="563"/>
      <c r="F20" s="560"/>
      <c r="G20" s="564"/>
      <c r="H20" s="565"/>
      <c r="I20" s="565"/>
      <c r="J20" s="565"/>
      <c r="K20" s="565"/>
      <c r="L20" s="565"/>
      <c r="M20" s="565"/>
      <c r="N20" s="565"/>
      <c r="O20" s="566"/>
      <c r="P20" s="560"/>
      <c r="Q20" s="567">
        <f t="shared" ref="Q20:Q30" si="0">SUM(B20:O20)</f>
        <v>0</v>
      </c>
    </row>
    <row r="21" spans="1:17" x14ac:dyDescent="0.3">
      <c r="A21" s="511"/>
      <c r="B21" s="568"/>
      <c r="C21" s="565"/>
      <c r="D21" s="569"/>
      <c r="E21" s="569"/>
      <c r="F21" s="560"/>
      <c r="G21" s="564"/>
      <c r="H21" s="565"/>
      <c r="I21" s="565"/>
      <c r="J21" s="565"/>
      <c r="K21" s="565"/>
      <c r="L21" s="565"/>
      <c r="M21" s="565"/>
      <c r="N21" s="565"/>
      <c r="O21" s="566"/>
      <c r="P21" s="560"/>
      <c r="Q21" s="570">
        <f t="shared" si="0"/>
        <v>0</v>
      </c>
    </row>
    <row r="22" spans="1:17" x14ac:dyDescent="0.3">
      <c r="A22" s="511"/>
      <c r="B22" s="568"/>
      <c r="C22" s="565"/>
      <c r="D22" s="569"/>
      <c r="E22" s="569"/>
      <c r="F22" s="560"/>
      <c r="G22" s="564"/>
      <c r="H22" s="565"/>
      <c r="I22" s="565"/>
      <c r="J22" s="565"/>
      <c r="K22" s="565"/>
      <c r="L22" s="565"/>
      <c r="M22" s="565"/>
      <c r="N22" s="565"/>
      <c r="O22" s="566"/>
      <c r="P22" s="560"/>
      <c r="Q22" s="570">
        <f t="shared" si="0"/>
        <v>0</v>
      </c>
    </row>
    <row r="23" spans="1:17" x14ac:dyDescent="0.3">
      <c r="A23" s="511"/>
      <c r="B23" s="568"/>
      <c r="C23" s="565"/>
      <c r="D23" s="569"/>
      <c r="E23" s="569"/>
      <c r="F23" s="560"/>
      <c r="G23" s="564"/>
      <c r="H23" s="565"/>
      <c r="I23" s="565"/>
      <c r="J23" s="565"/>
      <c r="K23" s="565"/>
      <c r="L23" s="565"/>
      <c r="M23" s="565"/>
      <c r="N23" s="565"/>
      <c r="O23" s="566"/>
      <c r="P23" s="560"/>
      <c r="Q23" s="570">
        <f t="shared" si="0"/>
        <v>0</v>
      </c>
    </row>
    <row r="24" spans="1:17" x14ac:dyDescent="0.3">
      <c r="A24" s="511"/>
      <c r="B24" s="568"/>
      <c r="C24" s="565"/>
      <c r="D24" s="569"/>
      <c r="E24" s="569"/>
      <c r="F24" s="560"/>
      <c r="G24" s="564"/>
      <c r="H24" s="565"/>
      <c r="I24" s="565"/>
      <c r="J24" s="565"/>
      <c r="K24" s="565"/>
      <c r="L24" s="565"/>
      <c r="M24" s="565"/>
      <c r="N24" s="565"/>
      <c r="O24" s="566"/>
      <c r="P24" s="560"/>
      <c r="Q24" s="570">
        <f t="shared" si="0"/>
        <v>0</v>
      </c>
    </row>
    <row r="25" spans="1:17" x14ac:dyDescent="0.3">
      <c r="A25" s="511"/>
      <c r="B25" s="568"/>
      <c r="C25" s="565"/>
      <c r="D25" s="569"/>
      <c r="E25" s="569"/>
      <c r="F25" s="560"/>
      <c r="G25" s="564"/>
      <c r="H25" s="565"/>
      <c r="I25" s="565"/>
      <c r="J25" s="565"/>
      <c r="K25" s="565"/>
      <c r="L25" s="565"/>
      <c r="M25" s="565"/>
      <c r="N25" s="565"/>
      <c r="O25" s="566"/>
      <c r="P25" s="560"/>
      <c r="Q25" s="570">
        <f t="shared" si="0"/>
        <v>0</v>
      </c>
    </row>
    <row r="26" spans="1:17" x14ac:dyDescent="0.3">
      <c r="A26" s="511"/>
      <c r="B26" s="568"/>
      <c r="C26" s="565"/>
      <c r="D26" s="569"/>
      <c r="E26" s="569"/>
      <c r="F26" s="560"/>
      <c r="G26" s="564"/>
      <c r="H26" s="565"/>
      <c r="I26" s="565"/>
      <c r="J26" s="565"/>
      <c r="K26" s="565"/>
      <c r="L26" s="565"/>
      <c r="M26" s="565"/>
      <c r="N26" s="565"/>
      <c r="O26" s="566"/>
      <c r="P26" s="560"/>
      <c r="Q26" s="570">
        <f t="shared" si="0"/>
        <v>0</v>
      </c>
    </row>
    <row r="27" spans="1:17" x14ac:dyDescent="0.3">
      <c r="A27" s="511"/>
      <c r="B27" s="568"/>
      <c r="C27" s="565"/>
      <c r="D27" s="569"/>
      <c r="E27" s="569"/>
      <c r="F27" s="560"/>
      <c r="G27" s="564"/>
      <c r="H27" s="565"/>
      <c r="I27" s="565"/>
      <c r="J27" s="565"/>
      <c r="K27" s="565"/>
      <c r="L27" s="565"/>
      <c r="M27" s="565"/>
      <c r="N27" s="565"/>
      <c r="O27" s="566"/>
      <c r="P27" s="560"/>
      <c r="Q27" s="570">
        <f t="shared" si="0"/>
        <v>0</v>
      </c>
    </row>
    <row r="28" spans="1:17" x14ac:dyDescent="0.3">
      <c r="A28" s="511"/>
      <c r="B28" s="568"/>
      <c r="C28" s="565"/>
      <c r="D28" s="569"/>
      <c r="E28" s="569"/>
      <c r="F28" s="560"/>
      <c r="G28" s="564"/>
      <c r="H28" s="565"/>
      <c r="I28" s="565"/>
      <c r="J28" s="565"/>
      <c r="K28" s="565"/>
      <c r="L28" s="565"/>
      <c r="M28" s="565"/>
      <c r="N28" s="565"/>
      <c r="O28" s="566"/>
      <c r="P28" s="560"/>
      <c r="Q28" s="570">
        <f t="shared" si="0"/>
        <v>0</v>
      </c>
    </row>
    <row r="29" spans="1:17" x14ac:dyDescent="0.3">
      <c r="A29" s="511"/>
      <c r="B29" s="568"/>
      <c r="C29" s="565"/>
      <c r="D29" s="569"/>
      <c r="E29" s="569"/>
      <c r="F29" s="560"/>
      <c r="G29" s="564"/>
      <c r="H29" s="565"/>
      <c r="I29" s="565"/>
      <c r="J29" s="565"/>
      <c r="K29" s="565"/>
      <c r="L29" s="565"/>
      <c r="M29" s="565"/>
      <c r="N29" s="565"/>
      <c r="O29" s="566"/>
      <c r="P29" s="560"/>
      <c r="Q29" s="570">
        <f t="shared" si="0"/>
        <v>0</v>
      </c>
    </row>
    <row r="30" spans="1:17" ht="15" thickBot="1" x14ac:dyDescent="0.35">
      <c r="A30" s="518"/>
      <c r="B30" s="568"/>
      <c r="C30" s="565"/>
      <c r="D30" s="569"/>
      <c r="E30" s="569"/>
      <c r="F30" s="560"/>
      <c r="G30" s="564"/>
      <c r="H30" s="565"/>
      <c r="I30" s="565"/>
      <c r="J30" s="565"/>
      <c r="K30" s="565"/>
      <c r="L30" s="565"/>
      <c r="M30" s="565"/>
      <c r="N30" s="565"/>
      <c r="O30" s="566"/>
      <c r="P30" s="560"/>
      <c r="Q30" s="571">
        <f t="shared" si="0"/>
        <v>0</v>
      </c>
    </row>
    <row r="31" spans="1:17" ht="29.4" thickBot="1" x14ac:dyDescent="0.35">
      <c r="A31" s="519" t="s">
        <v>184</v>
      </c>
      <c r="B31" s="572">
        <v>35000</v>
      </c>
      <c r="C31" s="573"/>
      <c r="D31" s="573"/>
      <c r="E31" s="574"/>
      <c r="F31" s="560"/>
      <c r="G31" s="572"/>
      <c r="H31" s="573">
        <v>75</v>
      </c>
      <c r="I31" s="573"/>
      <c r="J31" s="573"/>
      <c r="K31" s="573"/>
      <c r="L31" s="573"/>
      <c r="M31" s="573">
        <v>1700</v>
      </c>
      <c r="N31" s="573">
        <v>250</v>
      </c>
      <c r="O31" s="574" t="s">
        <v>889</v>
      </c>
      <c r="P31" s="560"/>
      <c r="Q31" s="559">
        <f>SUM(B31:O31)</f>
        <v>37025</v>
      </c>
    </row>
    <row r="32" spans="1:17" ht="15" thickBot="1" x14ac:dyDescent="0.35">
      <c r="A32" s="527" t="s">
        <v>185</v>
      </c>
      <c r="B32" s="575">
        <v>35000</v>
      </c>
      <c r="C32" s="576"/>
      <c r="D32" s="576"/>
      <c r="E32" s="576"/>
      <c r="F32" s="577"/>
      <c r="G32" s="578"/>
      <c r="H32" s="578">
        <v>75</v>
      </c>
      <c r="I32" s="578"/>
      <c r="J32" s="578"/>
      <c r="K32" s="578"/>
      <c r="L32" s="578"/>
      <c r="M32" s="578">
        <v>1700</v>
      </c>
      <c r="N32" s="578">
        <v>250</v>
      </c>
      <c r="O32" s="578"/>
      <c r="P32" s="579"/>
      <c r="Q32" s="580">
        <f>SUM(Q19:Q31)</f>
        <v>37025</v>
      </c>
    </row>
    <row r="33" spans="1:17" x14ac:dyDescent="0.3">
      <c r="Q33" s="533" t="s">
        <v>186</v>
      </c>
    </row>
    <row r="35" spans="1:17" ht="21" customHeight="1" x14ac:dyDescent="0.3">
      <c r="A35" s="694" t="s">
        <v>187</v>
      </c>
      <c r="B35" s="694"/>
      <c r="C35" s="694"/>
      <c r="D35" s="694"/>
      <c r="E35" s="694"/>
      <c r="F35" s="694"/>
      <c r="G35" s="694"/>
      <c r="H35" s="694"/>
    </row>
    <row r="36" spans="1:17" x14ac:dyDescent="0.3">
      <c r="A36" s="694"/>
      <c r="B36" s="694"/>
      <c r="C36" s="694"/>
      <c r="D36" s="694"/>
      <c r="E36" s="694"/>
      <c r="F36" s="694"/>
      <c r="G36" s="694"/>
      <c r="H36" s="694"/>
    </row>
    <row r="37" spans="1:17" x14ac:dyDescent="0.3">
      <c r="A37" s="694"/>
      <c r="B37" s="694"/>
      <c r="C37" s="694"/>
      <c r="D37" s="694"/>
      <c r="E37" s="694"/>
      <c r="F37" s="694"/>
      <c r="G37" s="694"/>
      <c r="H37" s="694"/>
    </row>
    <row r="38" spans="1:17" ht="15.6" x14ac:dyDescent="0.3">
      <c r="A38" s="473" t="s">
        <v>188</v>
      </c>
      <c r="B38" s="687" t="s">
        <v>885</v>
      </c>
      <c r="C38" s="688"/>
      <c r="D38" s="688"/>
      <c r="E38" s="474"/>
    </row>
    <row r="39" spans="1:17" ht="15.6" x14ac:dyDescent="0.3">
      <c r="A39" s="473" t="s">
        <v>190</v>
      </c>
      <c r="B39" s="687"/>
      <c r="C39" s="688"/>
      <c r="D39" s="688"/>
      <c r="E39" s="695"/>
    </row>
    <row r="40" spans="1:17" ht="15.6" x14ac:dyDescent="0.3">
      <c r="A40" s="473"/>
      <c r="B40" s="469"/>
      <c r="C40" s="469"/>
      <c r="D40" s="469"/>
      <c r="E40" s="469"/>
    </row>
    <row r="41" spans="1:17" ht="15.6" x14ac:dyDescent="0.3">
      <c r="A41" s="473"/>
      <c r="B41" s="469"/>
      <c r="C41" s="469"/>
      <c r="D41" s="469"/>
      <c r="E41" s="469"/>
    </row>
    <row r="42" spans="1:17" x14ac:dyDescent="0.3">
      <c r="A42" s="696" t="s">
        <v>192</v>
      </c>
      <c r="B42" s="696"/>
      <c r="C42" s="696"/>
      <c r="D42" s="696"/>
      <c r="E42" s="696"/>
      <c r="F42" s="696"/>
      <c r="G42" s="696"/>
      <c r="H42" s="696"/>
    </row>
    <row r="43" spans="1:17" x14ac:dyDescent="0.3">
      <c r="A43" s="696"/>
      <c r="B43" s="696"/>
      <c r="C43" s="696"/>
      <c r="D43" s="696"/>
      <c r="E43" s="696"/>
      <c r="F43" s="696"/>
      <c r="G43" s="696"/>
      <c r="H43" s="696"/>
    </row>
    <row r="44" spans="1:17" ht="15.6" x14ac:dyDescent="0.3">
      <c r="A44" s="473" t="s">
        <v>193</v>
      </c>
      <c r="B44" s="687" t="s">
        <v>886</v>
      </c>
      <c r="C44" s="688"/>
      <c r="D44" s="688"/>
      <c r="E44" s="695"/>
    </row>
    <row r="45" spans="1:17" ht="15.6" x14ac:dyDescent="0.3">
      <c r="A45" s="473" t="s">
        <v>194</v>
      </c>
      <c r="B45" s="687" t="s">
        <v>887</v>
      </c>
      <c r="C45" s="688"/>
      <c r="D45" s="688"/>
      <c r="E45" s="695"/>
    </row>
    <row r="46" spans="1:17" ht="15.6" x14ac:dyDescent="0.3">
      <c r="A46" s="473"/>
      <c r="B46" s="697"/>
      <c r="C46" s="697"/>
      <c r="D46" s="697"/>
      <c r="E46" s="697"/>
    </row>
    <row r="48" spans="1:17" x14ac:dyDescent="0.3">
      <c r="A48" s="46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01A8EF68-96EA-487E-A765-F3B15C37CC98}"/>
    <hyperlink ref="B49" r:id="rId2" xr:uid="{EE6CE76F-E353-4317-A517-7FCB0AE04BF3}"/>
  </hyperlinks>
  <pageMargins left="0.7" right="0.7" top="0.75" bottom="0.75" header="0.3" footer="0.3"/>
  <pageSetup scale="51" orientation="landscape" r:id="rId3"/>
  <drawing r:id="rId4"/>
  <legacyDrawing r:id="rId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7ED35-D84C-4240-B66D-A6D5D8C83029}">
  <sheetPr>
    <pageSetUpPr fitToPage="1"/>
  </sheetPr>
  <dimension ref="A1:Q49"/>
  <sheetViews>
    <sheetView topLeftCell="A31" zoomScale="87" zoomScaleNormal="70" workbookViewId="0">
      <selection activeCell="B20" sqref="B20:Q32"/>
    </sheetView>
  </sheetViews>
  <sheetFormatPr defaultRowHeight="14.4" x14ac:dyDescent="0.3"/>
  <cols>
    <col min="1" max="1" width="33.5546875" style="8" customWidth="1"/>
    <col min="2" max="5" width="15.21875" style="8" customWidth="1"/>
    <col min="6" max="6" width="1.6640625" style="8" customWidth="1"/>
    <col min="7" max="7" width="10.77734375" style="8" customWidth="1"/>
    <col min="8" max="8" width="14" style="8" customWidth="1"/>
    <col min="9" max="9" width="10.77734375" style="8" customWidth="1"/>
    <col min="10" max="10" width="13.21875" style="8" customWidth="1"/>
    <col min="11" max="11" width="14" style="8" customWidth="1"/>
    <col min="12" max="12" width="15.21875" style="8" customWidth="1"/>
    <col min="13" max="14" width="10.77734375" style="8" customWidth="1"/>
    <col min="15" max="15" width="19.88671875" style="8" customWidth="1"/>
    <col min="16" max="16" width="2.21875" style="8" customWidth="1"/>
    <col min="17" max="17" width="12.7773437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328</v>
      </c>
      <c r="C7" s="654"/>
      <c r="D7" s="654"/>
      <c r="E7" s="14"/>
      <c r="G7" s="9"/>
      <c r="H7" s="9"/>
      <c r="I7" s="9"/>
      <c r="J7" s="9"/>
      <c r="K7" s="9"/>
      <c r="L7" s="9"/>
      <c r="M7" s="9"/>
      <c r="N7" s="9"/>
      <c r="O7" s="9"/>
      <c r="P7" s="9"/>
      <c r="Q7" s="9"/>
    </row>
    <row r="8" spans="1:17" ht="15.6" x14ac:dyDescent="0.3">
      <c r="A8" s="13" t="s">
        <v>154</v>
      </c>
      <c r="B8" s="15" t="s">
        <v>155</v>
      </c>
      <c r="C8" s="16" t="s">
        <v>156</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t="s">
        <v>156</v>
      </c>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16"/>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33"/>
      <c r="C19" s="34"/>
      <c r="D19" s="34"/>
      <c r="E19" s="35"/>
      <c r="F19" s="36"/>
      <c r="G19" s="33"/>
      <c r="H19" s="34"/>
      <c r="I19" s="34"/>
      <c r="J19" s="34"/>
      <c r="K19" s="34"/>
      <c r="L19" s="34"/>
      <c r="M19" s="34"/>
      <c r="N19" s="34"/>
      <c r="O19" s="35"/>
      <c r="P19" s="36"/>
      <c r="Q19" s="35"/>
    </row>
    <row r="20" spans="1:17" x14ac:dyDescent="0.3">
      <c r="A20" s="37"/>
      <c r="B20" s="195"/>
      <c r="C20" s="196"/>
      <c r="D20" s="197"/>
      <c r="E20" s="197"/>
      <c r="F20" s="194"/>
      <c r="G20" s="198"/>
      <c r="H20" s="199"/>
      <c r="I20" s="199"/>
      <c r="J20" s="199"/>
      <c r="K20" s="199"/>
      <c r="L20" s="199"/>
      <c r="M20" s="199"/>
      <c r="N20" s="199"/>
      <c r="O20" s="200"/>
      <c r="P20" s="194"/>
      <c r="Q20" s="201">
        <f t="shared" ref="Q20:Q30" si="0">SUM(B20:O20)</f>
        <v>0</v>
      </c>
    </row>
    <row r="21" spans="1:17" x14ac:dyDescent="0.3">
      <c r="A21" s="38"/>
      <c r="B21" s="202"/>
      <c r="C21" s="199"/>
      <c r="D21" s="203"/>
      <c r="E21" s="203"/>
      <c r="F21" s="194"/>
      <c r="G21" s="198"/>
      <c r="H21" s="199"/>
      <c r="I21" s="199"/>
      <c r="J21" s="199"/>
      <c r="K21" s="199"/>
      <c r="L21" s="199"/>
      <c r="M21" s="199"/>
      <c r="N21" s="199"/>
      <c r="O21" s="200"/>
      <c r="P21" s="194"/>
      <c r="Q21" s="204">
        <f t="shared" si="0"/>
        <v>0</v>
      </c>
    </row>
    <row r="22" spans="1:17" x14ac:dyDescent="0.3">
      <c r="A22" s="38" t="s">
        <v>329</v>
      </c>
      <c r="B22" s="202">
        <v>5280</v>
      </c>
      <c r="C22" s="199"/>
      <c r="D22" s="203"/>
      <c r="E22" s="203"/>
      <c r="F22" s="194"/>
      <c r="G22" s="198"/>
      <c r="H22" s="199"/>
      <c r="I22" s="199"/>
      <c r="J22" s="199">
        <v>746</v>
      </c>
      <c r="K22" s="199"/>
      <c r="L22" s="199"/>
      <c r="M22" s="199"/>
      <c r="N22" s="199"/>
      <c r="O22" s="200"/>
      <c r="P22" s="194"/>
      <c r="Q22" s="204">
        <f t="shared" si="0"/>
        <v>6026</v>
      </c>
    </row>
    <row r="23" spans="1:17" x14ac:dyDescent="0.3">
      <c r="A23" s="38" t="s">
        <v>330</v>
      </c>
      <c r="B23" s="202"/>
      <c r="C23" s="199"/>
      <c r="D23" s="203"/>
      <c r="E23" s="203"/>
      <c r="F23" s="194"/>
      <c r="G23" s="198"/>
      <c r="H23" s="199"/>
      <c r="I23" s="199"/>
      <c r="J23" s="199"/>
      <c r="K23" s="199"/>
      <c r="L23" s="199"/>
      <c r="M23" s="199"/>
      <c r="N23" s="199"/>
      <c r="O23" s="200"/>
      <c r="P23" s="194"/>
      <c r="Q23" s="204">
        <f t="shared" si="0"/>
        <v>0</v>
      </c>
    </row>
    <row r="24" spans="1:17" x14ac:dyDescent="0.3">
      <c r="A24" s="38"/>
      <c r="B24" s="202"/>
      <c r="C24" s="199"/>
      <c r="D24" s="203"/>
      <c r="E24" s="203"/>
      <c r="F24" s="194"/>
      <c r="G24" s="198"/>
      <c r="H24" s="199"/>
      <c r="I24" s="199"/>
      <c r="J24" s="199"/>
      <c r="K24" s="199"/>
      <c r="L24" s="199"/>
      <c r="M24" s="199"/>
      <c r="N24" s="199"/>
      <c r="O24" s="200"/>
      <c r="P24" s="194"/>
      <c r="Q24" s="204">
        <f t="shared" si="0"/>
        <v>0</v>
      </c>
    </row>
    <row r="25" spans="1:17" x14ac:dyDescent="0.3">
      <c r="A25" s="38"/>
      <c r="B25" s="202"/>
      <c r="C25" s="199"/>
      <c r="D25" s="203"/>
      <c r="E25" s="203"/>
      <c r="F25" s="194"/>
      <c r="G25" s="198"/>
      <c r="H25" s="199"/>
      <c r="I25" s="199"/>
      <c r="J25" s="199"/>
      <c r="K25" s="199"/>
      <c r="L25" s="199"/>
      <c r="M25" s="199"/>
      <c r="N25" s="199"/>
      <c r="O25" s="200"/>
      <c r="P25" s="194"/>
      <c r="Q25" s="204">
        <f t="shared" si="0"/>
        <v>0</v>
      </c>
    </row>
    <row r="26" spans="1:17" x14ac:dyDescent="0.3">
      <c r="A26" s="38"/>
      <c r="B26" s="202"/>
      <c r="C26" s="199"/>
      <c r="D26" s="203"/>
      <c r="E26" s="203"/>
      <c r="F26" s="194"/>
      <c r="G26" s="198"/>
      <c r="H26" s="199"/>
      <c r="I26" s="199"/>
      <c r="J26" s="199"/>
      <c r="K26" s="199"/>
      <c r="L26" s="199"/>
      <c r="M26" s="199"/>
      <c r="N26" s="199"/>
      <c r="O26" s="200"/>
      <c r="P26" s="194"/>
      <c r="Q26" s="204">
        <f t="shared" si="0"/>
        <v>0</v>
      </c>
    </row>
    <row r="27" spans="1:17" x14ac:dyDescent="0.3">
      <c r="A27" s="38"/>
      <c r="B27" s="202"/>
      <c r="C27" s="199"/>
      <c r="D27" s="203"/>
      <c r="E27" s="203"/>
      <c r="F27" s="194"/>
      <c r="G27" s="198"/>
      <c r="H27" s="199"/>
      <c r="I27" s="199"/>
      <c r="J27" s="199"/>
      <c r="K27" s="199"/>
      <c r="L27" s="199"/>
      <c r="M27" s="199"/>
      <c r="N27" s="199"/>
      <c r="O27" s="200"/>
      <c r="P27" s="194"/>
      <c r="Q27" s="204">
        <f t="shared" si="0"/>
        <v>0</v>
      </c>
    </row>
    <row r="28" spans="1:17" x14ac:dyDescent="0.3">
      <c r="A28" s="38"/>
      <c r="B28" s="202"/>
      <c r="C28" s="199"/>
      <c r="D28" s="203"/>
      <c r="E28" s="203"/>
      <c r="F28" s="194"/>
      <c r="G28" s="198"/>
      <c r="H28" s="199"/>
      <c r="I28" s="199"/>
      <c r="J28" s="199"/>
      <c r="K28" s="199"/>
      <c r="L28" s="199"/>
      <c r="M28" s="199"/>
      <c r="N28" s="199"/>
      <c r="O28" s="200"/>
      <c r="P28" s="194"/>
      <c r="Q28" s="204">
        <f t="shared" si="0"/>
        <v>0</v>
      </c>
    </row>
    <row r="29" spans="1:17" x14ac:dyDescent="0.3">
      <c r="A29" s="38"/>
      <c r="B29" s="202"/>
      <c r="C29" s="199"/>
      <c r="D29" s="203"/>
      <c r="E29" s="203"/>
      <c r="F29" s="194"/>
      <c r="G29" s="198"/>
      <c r="H29" s="199"/>
      <c r="I29" s="199"/>
      <c r="J29" s="199"/>
      <c r="K29" s="199"/>
      <c r="L29" s="199"/>
      <c r="M29" s="199"/>
      <c r="N29" s="199"/>
      <c r="O29" s="200"/>
      <c r="P29" s="194"/>
      <c r="Q29" s="204">
        <f t="shared" si="0"/>
        <v>0</v>
      </c>
    </row>
    <row r="30" spans="1:17" ht="15" thickBot="1" x14ac:dyDescent="0.35">
      <c r="A30" s="39"/>
      <c r="B30" s="202"/>
      <c r="C30" s="199"/>
      <c r="D30" s="203"/>
      <c r="E30" s="203"/>
      <c r="F30" s="194"/>
      <c r="G30" s="198"/>
      <c r="H30" s="199"/>
      <c r="I30" s="199"/>
      <c r="J30" s="199"/>
      <c r="K30" s="199"/>
      <c r="L30" s="199"/>
      <c r="M30" s="199"/>
      <c r="N30" s="199"/>
      <c r="O30" s="200"/>
      <c r="P30" s="194"/>
      <c r="Q30" s="205">
        <f t="shared" si="0"/>
        <v>0</v>
      </c>
    </row>
    <row r="31" spans="1:17" ht="29.4" thickBot="1" x14ac:dyDescent="0.35">
      <c r="A31" s="40" t="s">
        <v>184</v>
      </c>
      <c r="B31" s="206">
        <v>1368</v>
      </c>
      <c r="C31" s="207"/>
      <c r="D31" s="207">
        <v>600</v>
      </c>
      <c r="E31" s="208"/>
      <c r="F31" s="194"/>
      <c r="G31" s="206"/>
      <c r="H31" s="207"/>
      <c r="I31" s="207"/>
      <c r="J31" s="207"/>
      <c r="K31" s="207">
        <v>100</v>
      </c>
      <c r="L31" s="207"/>
      <c r="M31" s="207">
        <v>600</v>
      </c>
      <c r="N31" s="207"/>
      <c r="O31" s="208"/>
      <c r="P31" s="194"/>
      <c r="Q31" s="193">
        <f>SUM(B31:O31)</f>
        <v>2668</v>
      </c>
    </row>
    <row r="32" spans="1:17" ht="15" thickBot="1" x14ac:dyDescent="0.35">
      <c r="A32" s="41" t="s">
        <v>185</v>
      </c>
      <c r="B32" s="209">
        <f>SUM(B22:B31)</f>
        <v>6648</v>
      </c>
      <c r="C32" s="210"/>
      <c r="D32" s="210">
        <v>600</v>
      </c>
      <c r="E32" s="210"/>
      <c r="F32" s="211"/>
      <c r="G32" s="212"/>
      <c r="H32" s="212"/>
      <c r="I32" s="212"/>
      <c r="J32" s="212">
        <f>SUM(J22:J31)</f>
        <v>746</v>
      </c>
      <c r="K32" s="212">
        <v>100</v>
      </c>
      <c r="L32" s="212"/>
      <c r="M32" s="212">
        <v>600</v>
      </c>
      <c r="N32" s="212"/>
      <c r="O32" s="212"/>
      <c r="P32" s="213"/>
      <c r="Q32" s="214">
        <f>SUM(Q19:Q31)</f>
        <v>8694</v>
      </c>
    </row>
    <row r="33" spans="1:17" x14ac:dyDescent="0.3">
      <c r="Q33" s="42" t="s">
        <v>186</v>
      </c>
    </row>
    <row r="35" spans="1:17" ht="21" customHeight="1" x14ac:dyDescent="0.3">
      <c r="A35" s="660" t="s">
        <v>187</v>
      </c>
      <c r="B35" s="660"/>
      <c r="C35" s="660"/>
      <c r="D35" s="660"/>
      <c r="E35" s="660"/>
      <c r="F35" s="660"/>
      <c r="G35" s="660"/>
      <c r="H35" s="660"/>
    </row>
    <row r="36" spans="1:17" x14ac:dyDescent="0.3">
      <c r="A36" s="660"/>
      <c r="B36" s="660"/>
      <c r="C36" s="660"/>
      <c r="D36" s="660"/>
      <c r="E36" s="660"/>
      <c r="F36" s="660"/>
      <c r="G36" s="660"/>
      <c r="H36" s="660"/>
    </row>
    <row r="37" spans="1:17" x14ac:dyDescent="0.3">
      <c r="A37" s="660"/>
      <c r="B37" s="660"/>
      <c r="C37" s="660"/>
      <c r="D37" s="660"/>
      <c r="E37" s="660"/>
      <c r="F37" s="660"/>
      <c r="G37" s="660"/>
      <c r="H37" s="660"/>
    </row>
    <row r="38" spans="1:17" ht="15.6" x14ac:dyDescent="0.3">
      <c r="A38" s="13" t="s">
        <v>188</v>
      </c>
      <c r="B38" s="653" t="s">
        <v>331</v>
      </c>
      <c r="C38" s="654"/>
      <c r="D38" s="654"/>
      <c r="E38" s="14"/>
    </row>
    <row r="39" spans="1:17" ht="16.2" x14ac:dyDescent="0.35">
      <c r="A39" s="13" t="s">
        <v>190</v>
      </c>
      <c r="B39" s="683" t="s">
        <v>331</v>
      </c>
      <c r="C39" s="698"/>
      <c r="D39" s="698"/>
      <c r="E39" s="699"/>
    </row>
    <row r="40" spans="1:17" ht="15.6" x14ac:dyDescent="0.3">
      <c r="A40" s="13"/>
      <c r="B40" s="9"/>
      <c r="C40" s="9"/>
      <c r="D40" s="9"/>
      <c r="E40" s="9"/>
    </row>
    <row r="41" spans="1:17" ht="15.6" x14ac:dyDescent="0.3">
      <c r="A41" s="13"/>
      <c r="B41" s="9"/>
      <c r="C41" s="9"/>
      <c r="D41" s="9"/>
      <c r="E41" s="9"/>
    </row>
    <row r="42" spans="1:17" x14ac:dyDescent="0.3">
      <c r="A42" s="662" t="s">
        <v>192</v>
      </c>
      <c r="B42" s="662"/>
      <c r="C42" s="662"/>
      <c r="D42" s="662"/>
      <c r="E42" s="662"/>
      <c r="F42" s="662"/>
      <c r="G42" s="662"/>
      <c r="H42" s="662"/>
    </row>
    <row r="43" spans="1:17" x14ac:dyDescent="0.3">
      <c r="A43" s="662"/>
      <c r="B43" s="662"/>
      <c r="C43" s="662"/>
      <c r="D43" s="662"/>
      <c r="E43" s="662"/>
      <c r="F43" s="662"/>
      <c r="G43" s="662"/>
      <c r="H43" s="662"/>
    </row>
    <row r="44" spans="1:17" ht="15.6" x14ac:dyDescent="0.3">
      <c r="A44" s="13" t="s">
        <v>193</v>
      </c>
      <c r="B44" s="653" t="s">
        <v>332</v>
      </c>
      <c r="C44" s="654"/>
      <c r="D44" s="654"/>
      <c r="E44" s="661"/>
    </row>
    <row r="45" spans="1:17" ht="15.6" x14ac:dyDescent="0.3">
      <c r="A45" s="13" t="s">
        <v>194</v>
      </c>
      <c r="B45" s="700" t="s">
        <v>333</v>
      </c>
      <c r="C45" s="654"/>
      <c r="D45" s="654"/>
      <c r="E45" s="661"/>
    </row>
    <row r="46" spans="1:17" ht="15.6" x14ac:dyDescent="0.3">
      <c r="A46" s="13"/>
      <c r="B46" s="663"/>
      <c r="C46" s="663"/>
      <c r="D46" s="663"/>
      <c r="E46" s="663"/>
    </row>
    <row r="48" spans="1:17" x14ac:dyDescent="0.3">
      <c r="A48" s="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12290EFC-653B-49C3-B0D6-F21EB7C36F4E}"/>
    <hyperlink ref="B49" r:id="rId2" xr:uid="{8094A6AB-085F-46E6-9277-1959122FA755}"/>
    <hyperlink ref="B45" r:id="rId3" xr:uid="{01295053-EE48-4AC7-844C-176B5DB0472B}"/>
  </hyperlinks>
  <pageMargins left="0.7" right="0.7" top="0.75" bottom="0.75" header="0.3" footer="0.3"/>
  <pageSetup scale="51" orientation="landscape" r:id="rId4"/>
  <legacyDrawing r:id="rId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C82C1-052C-4306-ACB0-C2FB654A3AC8}">
  <sheetPr>
    <pageSetUpPr fitToPage="1"/>
  </sheetPr>
  <dimension ref="A1:Q66"/>
  <sheetViews>
    <sheetView topLeftCell="A43" zoomScale="87" zoomScaleNormal="70" workbookViewId="0">
      <selection activeCell="D21" sqref="D21"/>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701" t="s">
        <v>598</v>
      </c>
      <c r="C7" s="702"/>
      <c r="D7" s="702"/>
      <c r="E7" s="132"/>
      <c r="G7" s="127"/>
      <c r="H7" s="127"/>
      <c r="I7" s="127"/>
      <c r="J7" s="127"/>
      <c r="K7" s="127"/>
      <c r="L7" s="127"/>
      <c r="M7" s="127"/>
      <c r="N7" s="127"/>
      <c r="O7" s="127"/>
      <c r="P7" s="127"/>
      <c r="Q7" s="127"/>
    </row>
    <row r="8" spans="1:17" ht="15.6" x14ac:dyDescent="0.3">
      <c r="A8" s="131" t="s">
        <v>154</v>
      </c>
      <c r="B8" s="133" t="s">
        <v>155</v>
      </c>
      <c r="C8" s="340"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c r="G11" s="127"/>
      <c r="H11" s="127"/>
      <c r="I11" s="127"/>
      <c r="J11" s="127"/>
      <c r="K11" s="127"/>
      <c r="L11" s="127"/>
      <c r="M11" s="127"/>
      <c r="N11" s="127"/>
      <c r="O11" s="127"/>
      <c r="P11" s="127"/>
      <c r="Q11" s="127"/>
    </row>
    <row r="12" spans="1:17" x14ac:dyDescent="0.3">
      <c r="B12" s="133" t="s">
        <v>162</v>
      </c>
      <c r="C12" s="340" t="s">
        <v>156</v>
      </c>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599</v>
      </c>
      <c r="C18" s="143" t="s">
        <v>169</v>
      </c>
      <c r="D18" s="143" t="s">
        <v>170</v>
      </c>
      <c r="E18" s="143" t="s">
        <v>171</v>
      </c>
      <c r="F18" s="144"/>
      <c r="G18" s="145" t="s">
        <v>172</v>
      </c>
      <c r="H18" s="145" t="s">
        <v>600</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t="s">
        <v>601</v>
      </c>
      <c r="B20" s="238"/>
      <c r="C20" s="239"/>
      <c r="D20" s="240"/>
      <c r="E20" s="240"/>
      <c r="F20" s="183"/>
      <c r="G20" s="241"/>
      <c r="H20" s="242">
        <v>50</v>
      </c>
      <c r="I20" s="242"/>
      <c r="J20" s="242">
        <v>64.400000000000006</v>
      </c>
      <c r="K20" s="242"/>
      <c r="L20" s="242"/>
      <c r="M20" s="242"/>
      <c r="N20" s="242"/>
      <c r="O20" s="243"/>
      <c r="P20" s="183"/>
      <c r="Q20" s="244">
        <f t="shared" ref="Q20:Q47" si="0">SUM(B20:O20)</f>
        <v>114.4</v>
      </c>
    </row>
    <row r="21" spans="1:17" x14ac:dyDescent="0.3">
      <c r="A21" s="163" t="s">
        <v>602</v>
      </c>
      <c r="B21" s="245"/>
      <c r="C21" s="242"/>
      <c r="D21" s="246"/>
      <c r="E21" s="246"/>
      <c r="F21" s="183"/>
      <c r="G21" s="241"/>
      <c r="H21" s="242">
        <v>60</v>
      </c>
      <c r="I21" s="242"/>
      <c r="J21" s="242">
        <v>34.5</v>
      </c>
      <c r="K21" s="242"/>
      <c r="L21" s="242"/>
      <c r="M21" s="242"/>
      <c r="N21" s="242"/>
      <c r="O21" s="243"/>
      <c r="P21" s="183"/>
      <c r="Q21" s="244">
        <f t="shared" si="0"/>
        <v>94.5</v>
      </c>
    </row>
    <row r="22" spans="1:17" x14ac:dyDescent="0.3">
      <c r="A22" s="163" t="s">
        <v>603</v>
      </c>
      <c r="B22" s="245"/>
      <c r="C22" s="242"/>
      <c r="D22" s="246"/>
      <c r="E22" s="246"/>
      <c r="F22" s="183"/>
      <c r="G22" s="241"/>
      <c r="H22" s="242">
        <v>30</v>
      </c>
      <c r="I22" s="242"/>
      <c r="J22" s="242">
        <v>29.9</v>
      </c>
      <c r="K22" s="242"/>
      <c r="L22" s="242"/>
      <c r="M22" s="242"/>
      <c r="N22" s="242"/>
      <c r="O22" s="243"/>
      <c r="P22" s="183"/>
      <c r="Q22" s="244">
        <f t="shared" si="0"/>
        <v>59.9</v>
      </c>
    </row>
    <row r="23" spans="1:17" x14ac:dyDescent="0.3">
      <c r="A23" s="163" t="s">
        <v>604</v>
      </c>
      <c r="B23" s="245"/>
      <c r="C23" s="242"/>
      <c r="D23" s="246"/>
      <c r="E23" s="246"/>
      <c r="F23" s="183"/>
      <c r="G23" s="241"/>
      <c r="H23" s="242">
        <v>0</v>
      </c>
      <c r="I23" s="242"/>
      <c r="J23" s="242">
        <v>0</v>
      </c>
      <c r="K23" s="242"/>
      <c r="L23" s="242"/>
      <c r="M23" s="242"/>
      <c r="N23" s="242"/>
      <c r="O23" s="243"/>
      <c r="P23" s="183"/>
      <c r="Q23" s="244">
        <f t="shared" si="0"/>
        <v>0</v>
      </c>
    </row>
    <row r="24" spans="1:17" x14ac:dyDescent="0.3">
      <c r="A24" s="163" t="s">
        <v>605</v>
      </c>
      <c r="B24" s="245"/>
      <c r="C24" s="242"/>
      <c r="D24" s="246"/>
      <c r="E24" s="246"/>
      <c r="F24" s="183"/>
      <c r="G24" s="241"/>
      <c r="H24" s="242">
        <v>60</v>
      </c>
      <c r="I24" s="242"/>
      <c r="J24" s="242">
        <v>23</v>
      </c>
      <c r="K24" s="242"/>
      <c r="L24" s="242"/>
      <c r="M24" s="242"/>
      <c r="N24" s="242"/>
      <c r="O24" s="243"/>
      <c r="P24" s="183"/>
      <c r="Q24" s="244">
        <f t="shared" si="0"/>
        <v>83</v>
      </c>
    </row>
    <row r="25" spans="1:17" x14ac:dyDescent="0.3">
      <c r="A25" s="163" t="s">
        <v>606</v>
      </c>
      <c r="B25" s="245"/>
      <c r="C25" s="242"/>
      <c r="D25" s="246"/>
      <c r="E25" s="246"/>
      <c r="F25" s="183"/>
      <c r="G25" s="241"/>
      <c r="H25" s="242">
        <v>40</v>
      </c>
      <c r="I25" s="242"/>
      <c r="J25" s="242">
        <v>52.32</v>
      </c>
      <c r="K25" s="242"/>
      <c r="L25" s="242"/>
      <c r="M25" s="242"/>
      <c r="N25" s="242"/>
      <c r="O25" s="243"/>
      <c r="P25" s="183"/>
      <c r="Q25" s="244">
        <f t="shared" si="0"/>
        <v>92.32</v>
      </c>
    </row>
    <row r="26" spans="1:17" x14ac:dyDescent="0.3">
      <c r="A26" s="163" t="s">
        <v>607</v>
      </c>
      <c r="B26" s="245"/>
      <c r="C26" s="242"/>
      <c r="D26" s="246"/>
      <c r="E26" s="246"/>
      <c r="F26" s="183"/>
      <c r="G26" s="241"/>
      <c r="H26" s="242">
        <v>100</v>
      </c>
      <c r="I26" s="242"/>
      <c r="J26" s="242">
        <v>28.75</v>
      </c>
      <c r="K26" s="242"/>
      <c r="L26" s="242"/>
      <c r="M26" s="242"/>
      <c r="N26" s="242"/>
      <c r="O26" s="243"/>
      <c r="P26" s="183"/>
      <c r="Q26" s="244">
        <f t="shared" si="0"/>
        <v>128.75</v>
      </c>
    </row>
    <row r="27" spans="1:17" x14ac:dyDescent="0.3">
      <c r="A27" s="163" t="s">
        <v>608</v>
      </c>
      <c r="B27" s="245"/>
      <c r="C27" s="242"/>
      <c r="D27" s="246"/>
      <c r="E27" s="246"/>
      <c r="F27" s="183"/>
      <c r="G27" s="241"/>
      <c r="H27" s="242">
        <v>50</v>
      </c>
      <c r="I27" s="242"/>
      <c r="J27" s="242">
        <v>41.4</v>
      </c>
      <c r="K27" s="242"/>
      <c r="L27" s="242"/>
      <c r="M27" s="242"/>
      <c r="N27" s="242"/>
      <c r="O27" s="243"/>
      <c r="P27" s="183"/>
      <c r="Q27" s="244">
        <f t="shared" si="0"/>
        <v>91.4</v>
      </c>
    </row>
    <row r="28" spans="1:17" x14ac:dyDescent="0.3">
      <c r="A28" s="163" t="s">
        <v>609</v>
      </c>
      <c r="B28" s="245"/>
      <c r="C28" s="242"/>
      <c r="D28" s="246"/>
      <c r="E28" s="246"/>
      <c r="F28" s="183"/>
      <c r="G28" s="241"/>
      <c r="H28" s="242">
        <v>30</v>
      </c>
      <c r="I28" s="242"/>
      <c r="J28" s="242">
        <v>23</v>
      </c>
      <c r="K28" s="242"/>
      <c r="L28" s="242"/>
      <c r="M28" s="242"/>
      <c r="N28" s="242"/>
      <c r="O28" s="243"/>
      <c r="P28" s="183"/>
      <c r="Q28" s="244">
        <f t="shared" si="0"/>
        <v>53</v>
      </c>
    </row>
    <row r="29" spans="1:17" x14ac:dyDescent="0.3">
      <c r="A29" s="163" t="s">
        <v>610</v>
      </c>
      <c r="B29" s="245"/>
      <c r="C29" s="242"/>
      <c r="D29" s="246"/>
      <c r="E29" s="246"/>
      <c r="F29" s="183"/>
      <c r="G29" s="241"/>
      <c r="H29" s="242">
        <v>70</v>
      </c>
      <c r="I29" s="242"/>
      <c r="J29" s="363">
        <v>41.4</v>
      </c>
      <c r="K29" s="242"/>
      <c r="L29" s="242"/>
      <c r="M29" s="242"/>
      <c r="N29" s="242"/>
      <c r="O29" s="243"/>
      <c r="P29" s="183"/>
      <c r="Q29" s="244">
        <f t="shared" si="0"/>
        <v>111.4</v>
      </c>
    </row>
    <row r="30" spans="1:17" x14ac:dyDescent="0.3">
      <c r="A30" s="163" t="s">
        <v>611</v>
      </c>
      <c r="B30" s="245"/>
      <c r="C30" s="242"/>
      <c r="D30" s="246"/>
      <c r="E30" s="246"/>
      <c r="F30" s="183"/>
      <c r="G30" s="241"/>
      <c r="H30" s="364">
        <v>40</v>
      </c>
      <c r="I30" s="242"/>
      <c r="J30" s="242">
        <v>23</v>
      </c>
      <c r="K30" s="242"/>
      <c r="L30" s="242"/>
      <c r="M30" s="242"/>
      <c r="N30" s="242"/>
      <c r="O30" s="243"/>
      <c r="P30" s="183"/>
      <c r="Q30" s="244">
        <f t="shared" si="0"/>
        <v>63</v>
      </c>
    </row>
    <row r="31" spans="1:17" x14ac:dyDescent="0.3">
      <c r="A31" s="163" t="s">
        <v>612</v>
      </c>
      <c r="B31" s="245"/>
      <c r="C31" s="242"/>
      <c r="D31" s="246"/>
      <c r="E31" s="246"/>
      <c r="F31" s="183"/>
      <c r="G31" s="241"/>
      <c r="H31" s="242">
        <v>66</v>
      </c>
      <c r="I31" s="242"/>
      <c r="J31" s="242">
        <v>25.3</v>
      </c>
      <c r="K31" s="242"/>
      <c r="L31" s="242"/>
      <c r="M31" s="242"/>
      <c r="N31" s="242"/>
      <c r="O31" s="243"/>
      <c r="P31" s="183"/>
      <c r="Q31" s="244">
        <f t="shared" si="0"/>
        <v>91.3</v>
      </c>
    </row>
    <row r="32" spans="1:17" x14ac:dyDescent="0.3">
      <c r="A32" s="163" t="s">
        <v>613</v>
      </c>
      <c r="B32" s="245"/>
      <c r="C32" s="242"/>
      <c r="D32" s="246"/>
      <c r="E32" s="246"/>
      <c r="F32" s="183"/>
      <c r="G32" s="241"/>
      <c r="H32" s="242">
        <v>30</v>
      </c>
      <c r="I32" s="242"/>
      <c r="J32" s="242">
        <v>29.9</v>
      </c>
      <c r="K32" s="242"/>
      <c r="L32" s="242"/>
      <c r="M32" s="242"/>
      <c r="N32" s="242"/>
      <c r="O32" s="243"/>
      <c r="P32" s="183"/>
      <c r="Q32" s="244">
        <f t="shared" si="0"/>
        <v>59.9</v>
      </c>
    </row>
    <row r="33" spans="1:17" x14ac:dyDescent="0.3">
      <c r="A33" s="163" t="s">
        <v>614</v>
      </c>
      <c r="B33" s="245"/>
      <c r="C33" s="242"/>
      <c r="D33" s="246"/>
      <c r="E33" s="246"/>
      <c r="F33" s="183"/>
      <c r="G33" s="241"/>
      <c r="H33" s="242">
        <v>40</v>
      </c>
      <c r="I33" s="242"/>
      <c r="J33" s="242">
        <v>34.5</v>
      </c>
      <c r="K33" s="242"/>
      <c r="L33" s="242"/>
      <c r="M33" s="242"/>
      <c r="N33" s="242"/>
      <c r="O33" s="243"/>
      <c r="P33" s="183"/>
      <c r="Q33" s="244">
        <f t="shared" si="0"/>
        <v>74.5</v>
      </c>
    </row>
    <row r="34" spans="1:17" x14ac:dyDescent="0.3">
      <c r="A34" s="163" t="s">
        <v>615</v>
      </c>
      <c r="B34" s="245"/>
      <c r="C34" s="242"/>
      <c r="D34" s="246"/>
      <c r="E34" s="246"/>
      <c r="F34" s="183"/>
      <c r="G34" s="241"/>
      <c r="H34" s="242">
        <v>75</v>
      </c>
      <c r="I34" s="242"/>
      <c r="J34" s="242">
        <v>64.400000000000006</v>
      </c>
      <c r="K34" s="242"/>
      <c r="L34" s="242"/>
      <c r="M34" s="242"/>
      <c r="N34" s="242"/>
      <c r="O34" s="243"/>
      <c r="P34" s="183"/>
      <c r="Q34" s="244">
        <f t="shared" si="0"/>
        <v>139.4</v>
      </c>
    </row>
    <row r="35" spans="1:17" x14ac:dyDescent="0.3">
      <c r="A35" s="163" t="s">
        <v>616</v>
      </c>
      <c r="B35" s="245"/>
      <c r="C35" s="242"/>
      <c r="D35" s="246"/>
      <c r="E35" s="246"/>
      <c r="F35" s="183"/>
      <c r="G35" s="241"/>
      <c r="H35" s="242">
        <v>30</v>
      </c>
      <c r="I35" s="242"/>
      <c r="J35" s="242">
        <v>51.84</v>
      </c>
      <c r="K35" s="242"/>
      <c r="L35" s="242"/>
      <c r="M35" s="242"/>
      <c r="N35" s="242"/>
      <c r="O35" s="243"/>
      <c r="P35" s="183"/>
      <c r="Q35" s="244">
        <f t="shared" si="0"/>
        <v>81.84</v>
      </c>
    </row>
    <row r="36" spans="1:17" x14ac:dyDescent="0.3">
      <c r="A36" s="163" t="s">
        <v>617</v>
      </c>
      <c r="B36" s="245"/>
      <c r="C36" s="242"/>
      <c r="D36" s="246"/>
      <c r="E36" s="246"/>
      <c r="F36" s="183"/>
      <c r="G36" s="241"/>
      <c r="H36" s="242">
        <v>60</v>
      </c>
      <c r="I36" s="242"/>
      <c r="J36" s="242">
        <v>34.5</v>
      </c>
      <c r="K36" s="242"/>
      <c r="L36" s="242"/>
      <c r="M36" s="242"/>
      <c r="N36" s="242"/>
      <c r="O36" s="243"/>
      <c r="P36" s="183"/>
      <c r="Q36" s="244">
        <f t="shared" si="0"/>
        <v>94.5</v>
      </c>
    </row>
    <row r="37" spans="1:17" x14ac:dyDescent="0.3">
      <c r="A37" s="163" t="s">
        <v>618</v>
      </c>
      <c r="B37" s="245"/>
      <c r="C37" s="242"/>
      <c r="D37" s="246"/>
      <c r="E37" s="246"/>
      <c r="F37" s="183"/>
      <c r="G37" s="241"/>
      <c r="H37" s="242">
        <v>149.36000000000001</v>
      </c>
      <c r="I37" s="242"/>
      <c r="J37" s="242">
        <v>48.3</v>
      </c>
      <c r="K37" s="242"/>
      <c r="L37" s="242"/>
      <c r="M37" s="242"/>
      <c r="N37" s="242"/>
      <c r="O37" s="243"/>
      <c r="P37" s="183"/>
      <c r="Q37" s="244">
        <f t="shared" si="0"/>
        <v>197.66000000000003</v>
      </c>
    </row>
    <row r="38" spans="1:17" x14ac:dyDescent="0.3">
      <c r="A38" s="163" t="s">
        <v>619</v>
      </c>
      <c r="B38" s="245"/>
      <c r="C38" s="242"/>
      <c r="D38" s="246"/>
      <c r="E38" s="246"/>
      <c r="F38" s="183"/>
      <c r="G38" s="241"/>
      <c r="H38" s="242">
        <v>30</v>
      </c>
      <c r="I38" s="242"/>
      <c r="J38" s="242">
        <v>13.8</v>
      </c>
      <c r="K38" s="242"/>
      <c r="L38" s="242"/>
      <c r="M38" s="242"/>
      <c r="N38" s="242"/>
      <c r="O38" s="243"/>
      <c r="P38" s="183"/>
      <c r="Q38" s="244">
        <f t="shared" si="0"/>
        <v>43.8</v>
      </c>
    </row>
    <row r="39" spans="1:17" x14ac:dyDescent="0.3">
      <c r="A39" s="163" t="s">
        <v>620</v>
      </c>
      <c r="B39" s="245"/>
      <c r="C39" s="242"/>
      <c r="D39" s="246"/>
      <c r="E39" s="246"/>
      <c r="F39" s="183"/>
      <c r="G39" s="241"/>
      <c r="H39" s="242">
        <v>55.17</v>
      </c>
      <c r="I39" s="242"/>
      <c r="J39" s="242">
        <v>41.4</v>
      </c>
      <c r="K39" s="242"/>
      <c r="L39" s="242"/>
      <c r="M39" s="242"/>
      <c r="N39" s="242"/>
      <c r="O39" s="243"/>
      <c r="P39" s="183"/>
      <c r="Q39" s="244">
        <f t="shared" si="0"/>
        <v>96.57</v>
      </c>
    </row>
    <row r="40" spans="1:17" x14ac:dyDescent="0.3">
      <c r="A40" s="163" t="s">
        <v>621</v>
      </c>
      <c r="B40" s="245"/>
      <c r="C40" s="242"/>
      <c r="D40" s="246"/>
      <c r="E40" s="246"/>
      <c r="F40" s="183"/>
      <c r="G40" s="241"/>
      <c r="H40" s="242">
        <v>60</v>
      </c>
      <c r="I40" s="242"/>
      <c r="J40" s="242">
        <v>27.6</v>
      </c>
      <c r="K40" s="242"/>
      <c r="L40" s="242"/>
      <c r="M40" s="242"/>
      <c r="N40" s="242"/>
      <c r="O40" s="243"/>
      <c r="P40" s="183"/>
      <c r="Q40" s="244">
        <f t="shared" si="0"/>
        <v>87.6</v>
      </c>
    </row>
    <row r="41" spans="1:17" x14ac:dyDescent="0.3">
      <c r="A41" s="163" t="s">
        <v>622</v>
      </c>
      <c r="B41" s="245"/>
      <c r="C41" s="242"/>
      <c r="D41" s="246"/>
      <c r="E41" s="246"/>
      <c r="F41" s="183"/>
      <c r="G41" s="241"/>
      <c r="H41" s="242">
        <v>50</v>
      </c>
      <c r="I41" s="242"/>
      <c r="J41" s="242">
        <v>50</v>
      </c>
      <c r="K41" s="242"/>
      <c r="L41" s="242"/>
      <c r="M41" s="242"/>
      <c r="N41" s="242"/>
      <c r="O41" s="243"/>
      <c r="P41" s="183"/>
      <c r="Q41" s="244">
        <f t="shared" si="0"/>
        <v>100</v>
      </c>
    </row>
    <row r="42" spans="1:17" x14ac:dyDescent="0.3">
      <c r="A42" s="163" t="s">
        <v>623</v>
      </c>
      <c r="B42" s="245"/>
      <c r="C42" s="242"/>
      <c r="D42" s="246"/>
      <c r="E42" s="246"/>
      <c r="F42" s="183"/>
      <c r="G42" s="241"/>
      <c r="H42" s="242">
        <v>60</v>
      </c>
      <c r="I42" s="242"/>
      <c r="J42" s="242">
        <v>39.1</v>
      </c>
      <c r="K42" s="242"/>
      <c r="L42" s="242"/>
      <c r="M42" s="242"/>
      <c r="N42" s="242"/>
      <c r="O42" s="243"/>
      <c r="P42" s="183"/>
      <c r="Q42" s="244">
        <f t="shared" si="0"/>
        <v>99.1</v>
      </c>
    </row>
    <row r="43" spans="1:17" x14ac:dyDescent="0.3">
      <c r="A43" s="163" t="s">
        <v>624</v>
      </c>
      <c r="B43" s="245"/>
      <c r="C43" s="242"/>
      <c r="D43" s="246"/>
      <c r="E43" s="246"/>
      <c r="F43" s="183"/>
      <c r="G43" s="241"/>
      <c r="H43" s="242">
        <v>63.42</v>
      </c>
      <c r="I43" s="242"/>
      <c r="J43" s="242">
        <v>37.950000000000003</v>
      </c>
      <c r="K43" s="242"/>
      <c r="L43" s="242"/>
      <c r="M43" s="242"/>
      <c r="N43" s="242"/>
      <c r="O43" s="243"/>
      <c r="P43" s="183"/>
      <c r="Q43" s="244">
        <f t="shared" si="0"/>
        <v>101.37</v>
      </c>
    </row>
    <row r="44" spans="1:17" x14ac:dyDescent="0.3">
      <c r="A44" s="163" t="s">
        <v>625</v>
      </c>
      <c r="B44" s="245"/>
      <c r="C44" s="242"/>
      <c r="D44" s="246"/>
      <c r="E44" s="246"/>
      <c r="F44" s="183"/>
      <c r="G44" s="241"/>
      <c r="H44" s="242">
        <v>60</v>
      </c>
      <c r="I44" s="242"/>
      <c r="J44" s="242">
        <v>50.6</v>
      </c>
      <c r="K44" s="242"/>
      <c r="L44" s="242"/>
      <c r="M44" s="242"/>
      <c r="N44" s="242"/>
      <c r="O44" s="243"/>
      <c r="P44" s="183"/>
      <c r="Q44" s="244">
        <f t="shared" si="0"/>
        <v>110.6</v>
      </c>
    </row>
    <row r="45" spans="1:17" x14ac:dyDescent="0.3">
      <c r="A45" s="163" t="s">
        <v>626</v>
      </c>
      <c r="B45" s="245"/>
      <c r="C45" s="242"/>
      <c r="D45" s="246"/>
      <c r="E45" s="246"/>
      <c r="F45" s="183"/>
      <c r="G45" s="241"/>
      <c r="H45" s="242">
        <v>150</v>
      </c>
      <c r="I45" s="242"/>
      <c r="J45" s="242">
        <v>34.5</v>
      </c>
      <c r="K45" s="242"/>
      <c r="L45" s="242"/>
      <c r="M45" s="242"/>
      <c r="N45" s="242"/>
      <c r="O45" s="243"/>
      <c r="P45" s="183"/>
      <c r="Q45" s="244">
        <f t="shared" si="0"/>
        <v>184.5</v>
      </c>
    </row>
    <row r="46" spans="1:17" x14ac:dyDescent="0.3">
      <c r="A46" s="163" t="s">
        <v>627</v>
      </c>
      <c r="B46" s="245"/>
      <c r="C46" s="242"/>
      <c r="D46" s="246"/>
      <c r="E46" s="246"/>
      <c r="F46" s="183"/>
      <c r="G46" s="241"/>
      <c r="H46" s="242">
        <v>66</v>
      </c>
      <c r="I46" s="242"/>
      <c r="J46" s="242">
        <v>1.73</v>
      </c>
      <c r="K46" s="242"/>
      <c r="L46" s="242"/>
      <c r="M46" s="242"/>
      <c r="N46" s="242"/>
      <c r="O46" s="243"/>
      <c r="P46" s="183"/>
      <c r="Q46" s="244">
        <f t="shared" si="0"/>
        <v>67.73</v>
      </c>
    </row>
    <row r="47" spans="1:17" ht="15" thickBot="1" x14ac:dyDescent="0.35">
      <c r="A47" s="167" t="s">
        <v>628</v>
      </c>
      <c r="B47" s="245"/>
      <c r="C47" s="242"/>
      <c r="D47" s="246"/>
      <c r="E47" s="246"/>
      <c r="F47" s="183"/>
      <c r="G47" s="241"/>
      <c r="H47" s="242">
        <v>90</v>
      </c>
      <c r="I47" s="242"/>
      <c r="J47" s="242">
        <v>20.7</v>
      </c>
      <c r="K47" s="242"/>
      <c r="L47" s="242"/>
      <c r="M47" s="242"/>
      <c r="N47" s="242"/>
      <c r="O47" s="243"/>
      <c r="P47" s="183"/>
      <c r="Q47" s="244">
        <f t="shared" si="0"/>
        <v>110.7</v>
      </c>
    </row>
    <row r="48" spans="1:17" ht="29.4" thickBot="1" x14ac:dyDescent="0.35">
      <c r="A48" s="169" t="s">
        <v>184</v>
      </c>
      <c r="B48" s="365">
        <v>24893.19</v>
      </c>
      <c r="C48" s="181"/>
      <c r="D48" s="366">
        <v>2275</v>
      </c>
      <c r="E48" s="182"/>
      <c r="F48" s="183"/>
      <c r="G48" s="180"/>
      <c r="H48" s="181"/>
      <c r="I48" s="181"/>
      <c r="J48" s="181"/>
      <c r="K48" s="367">
        <v>131</v>
      </c>
      <c r="L48" s="181"/>
      <c r="M48" s="366">
        <v>1296</v>
      </c>
      <c r="N48" s="181">
        <v>185</v>
      </c>
      <c r="O48" s="368" t="s">
        <v>629</v>
      </c>
      <c r="P48" s="183"/>
      <c r="Q48" s="369">
        <f>SUM(B48:O48)</f>
        <v>28780.19</v>
      </c>
    </row>
    <row r="49" spans="1:17" ht="15" thickBot="1" x14ac:dyDescent="0.35">
      <c r="A49" s="173" t="s">
        <v>185</v>
      </c>
      <c r="B49" s="185">
        <f>SUM(B20:B48)</f>
        <v>24893.19</v>
      </c>
      <c r="C49" s="185">
        <f t="shared" ref="C49:O49" si="1">SUM(C20:C48)</f>
        <v>0</v>
      </c>
      <c r="D49" s="185">
        <f t="shared" si="1"/>
        <v>2275</v>
      </c>
      <c r="E49" s="185">
        <f t="shared" si="1"/>
        <v>0</v>
      </c>
      <c r="F49" s="185">
        <f t="shared" si="1"/>
        <v>0</v>
      </c>
      <c r="G49" s="185">
        <f t="shared" si="1"/>
        <v>0</v>
      </c>
      <c r="H49" s="185">
        <f t="shared" si="1"/>
        <v>1664.95</v>
      </c>
      <c r="I49" s="185">
        <f t="shared" si="1"/>
        <v>0</v>
      </c>
      <c r="J49" s="185">
        <f t="shared" si="1"/>
        <v>967.79000000000008</v>
      </c>
      <c r="K49" s="185">
        <f t="shared" si="1"/>
        <v>131</v>
      </c>
      <c r="L49" s="185">
        <f t="shared" si="1"/>
        <v>0</v>
      </c>
      <c r="M49" s="185">
        <f t="shared" si="1"/>
        <v>1296</v>
      </c>
      <c r="N49" s="185">
        <f t="shared" si="1"/>
        <v>185</v>
      </c>
      <c r="O49" s="185">
        <f t="shared" si="1"/>
        <v>0</v>
      </c>
      <c r="P49" s="189"/>
      <c r="Q49" s="370">
        <f>SUM(Q20:Q48)</f>
        <v>31412.929999999997</v>
      </c>
    </row>
    <row r="50" spans="1:17" x14ac:dyDescent="0.3">
      <c r="Q50" s="179" t="s">
        <v>186</v>
      </c>
    </row>
    <row r="52" spans="1:17" ht="21" customHeight="1" x14ac:dyDescent="0.3">
      <c r="A52" s="643" t="s">
        <v>187</v>
      </c>
      <c r="B52" s="643"/>
      <c r="C52" s="643"/>
      <c r="D52" s="643"/>
      <c r="E52" s="643"/>
      <c r="F52" s="643"/>
      <c r="G52" s="643"/>
      <c r="H52" s="643"/>
    </row>
    <row r="53" spans="1:17" x14ac:dyDescent="0.3">
      <c r="A53" s="643"/>
      <c r="B53" s="643"/>
      <c r="C53" s="643"/>
      <c r="D53" s="643"/>
      <c r="E53" s="643"/>
      <c r="F53" s="643"/>
      <c r="G53" s="643"/>
      <c r="H53" s="643"/>
    </row>
    <row r="54" spans="1:17" x14ac:dyDescent="0.3">
      <c r="A54" s="643"/>
      <c r="B54" s="643"/>
      <c r="C54" s="643"/>
      <c r="D54" s="643"/>
      <c r="E54" s="643"/>
      <c r="F54" s="643"/>
      <c r="G54" s="643"/>
      <c r="H54" s="643"/>
    </row>
    <row r="55" spans="1:17" ht="15.6" x14ac:dyDescent="0.3">
      <c r="A55" s="131" t="s">
        <v>188</v>
      </c>
      <c r="B55" s="633" t="s">
        <v>630</v>
      </c>
      <c r="C55" s="634"/>
      <c r="D55" s="634"/>
      <c r="E55" s="132"/>
    </row>
    <row r="56" spans="1:17" ht="15.6" x14ac:dyDescent="0.3">
      <c r="A56" s="131" t="s">
        <v>190</v>
      </c>
      <c r="B56" s="633" t="s">
        <v>630</v>
      </c>
      <c r="C56" s="634"/>
      <c r="D56" s="634"/>
      <c r="E56" s="635"/>
    </row>
    <row r="57" spans="1:17" ht="15.6" x14ac:dyDescent="0.3">
      <c r="A57" s="131"/>
      <c r="B57" s="127"/>
      <c r="C57" s="127"/>
      <c r="D57" s="127"/>
      <c r="E57" s="127"/>
    </row>
    <row r="58" spans="1:17" ht="15.6" x14ac:dyDescent="0.3">
      <c r="A58" s="131"/>
      <c r="B58" s="127"/>
      <c r="C58" s="127"/>
      <c r="D58" s="127"/>
      <c r="E58" s="127"/>
    </row>
    <row r="59" spans="1:17" x14ac:dyDescent="0.3">
      <c r="A59" s="636" t="s">
        <v>192</v>
      </c>
      <c r="B59" s="636"/>
      <c r="C59" s="636"/>
      <c r="D59" s="636"/>
      <c r="E59" s="636"/>
      <c r="F59" s="636"/>
      <c r="G59" s="636"/>
      <c r="H59" s="636"/>
    </row>
    <row r="60" spans="1:17" x14ac:dyDescent="0.3">
      <c r="A60" s="636"/>
      <c r="B60" s="636"/>
      <c r="C60" s="636"/>
      <c r="D60" s="636"/>
      <c r="E60" s="636"/>
      <c r="F60" s="636"/>
      <c r="G60" s="636"/>
      <c r="H60" s="636"/>
    </row>
    <row r="61" spans="1:17" ht="15.6" x14ac:dyDescent="0.3">
      <c r="A61" s="131" t="s">
        <v>193</v>
      </c>
      <c r="B61" s="633" t="s">
        <v>631</v>
      </c>
      <c r="C61" s="634"/>
      <c r="D61" s="634"/>
      <c r="E61" s="635"/>
    </row>
    <row r="62" spans="1:17" ht="15.6" x14ac:dyDescent="0.3">
      <c r="A62" s="131" t="s">
        <v>194</v>
      </c>
      <c r="B62" s="633" t="s">
        <v>632</v>
      </c>
      <c r="C62" s="634"/>
      <c r="D62" s="634"/>
      <c r="E62" s="635"/>
    </row>
    <row r="63" spans="1:17" ht="15.6" x14ac:dyDescent="0.3">
      <c r="A63" s="131"/>
      <c r="B63" s="637"/>
      <c r="C63" s="637"/>
      <c r="D63" s="637"/>
      <c r="E63" s="637"/>
    </row>
    <row r="65" spans="1:5" x14ac:dyDescent="0.3">
      <c r="A65" s="126" t="s">
        <v>195</v>
      </c>
      <c r="B65" s="43" t="s">
        <v>196</v>
      </c>
      <c r="C65" s="43"/>
      <c r="D65" s="43"/>
      <c r="E65" s="43"/>
    </row>
    <row r="66" spans="1:5" x14ac:dyDescent="0.3">
      <c r="B66" s="43" t="s">
        <v>197</v>
      </c>
      <c r="C66" s="43"/>
      <c r="D66" s="43"/>
      <c r="E66" s="43"/>
    </row>
  </sheetData>
  <mergeCells count="11">
    <mergeCell ref="B55:D55"/>
    <mergeCell ref="B7:D7"/>
    <mergeCell ref="B15:O15"/>
    <mergeCell ref="B17:E17"/>
    <mergeCell ref="G17:O17"/>
    <mergeCell ref="A52:H54"/>
    <mergeCell ref="B56:E56"/>
    <mergeCell ref="A59:H60"/>
    <mergeCell ref="B61:E61"/>
    <mergeCell ref="B62:E62"/>
    <mergeCell ref="B63:E63"/>
  </mergeCells>
  <hyperlinks>
    <hyperlink ref="B65" r:id="rId1" xr:uid="{E74B7C1E-8A31-4492-8C2C-2C199B451C4D}"/>
    <hyperlink ref="B66" r:id="rId2" xr:uid="{320DC9C5-87F5-4FCE-973E-0A72AE1DB984}"/>
  </hyperlinks>
  <pageMargins left="0.7" right="0.7" top="0.75" bottom="0.75" header="0.3" footer="0.3"/>
  <pageSetup scale="47" orientation="landscape" r:id="rId3"/>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CF43E-6444-42BA-8A90-6A6C1AA704CA}">
  <dimension ref="A1"/>
  <sheetViews>
    <sheetView topLeftCell="A2" workbookViewId="0"/>
  </sheetViews>
  <sheetFormatPr defaultRowHeight="14.4" x14ac:dyDescent="0.3"/>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02CCE-AD61-47DA-8C2E-78EE7DEF2046}">
  <dimension ref="A1"/>
  <sheetViews>
    <sheetView topLeftCell="A6" workbookViewId="0">
      <selection activeCell="N34" sqref="N34"/>
    </sheetView>
  </sheetViews>
  <sheetFormatPr defaultRowHeight="14.4" x14ac:dyDescent="0.3"/>
  <sheetData/>
  <pageMargins left="0.7" right="0.7" top="0.75" bottom="0.75" header="0.3" footer="0.3"/>
  <pageSetup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96748-CF1B-4FD3-A6C9-872BA4F8E8A9}">
  <dimension ref="A1"/>
  <sheetViews>
    <sheetView topLeftCell="A11" workbookViewId="0"/>
  </sheetViews>
  <sheetFormatPr defaultRowHeight="14.4" x14ac:dyDescent="0.3"/>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E59BF-C1C0-4A84-8A0A-BBD962E4B57D}">
  <sheetPr>
    <pageSetUpPr fitToPage="1"/>
  </sheetPr>
  <dimension ref="A1:Q49"/>
  <sheetViews>
    <sheetView topLeftCell="B1" zoomScale="83" zoomScaleNormal="70" workbookViewId="0">
      <selection activeCell="B19" sqref="B19:Q32"/>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691</v>
      </c>
      <c r="C7" s="634"/>
      <c r="D7" s="634"/>
      <c r="E7" s="132"/>
      <c r="G7" s="127"/>
      <c r="H7" s="127"/>
      <c r="I7" s="127"/>
      <c r="J7" s="127"/>
      <c r="K7" s="127"/>
      <c r="L7" s="127"/>
      <c r="M7" s="127"/>
      <c r="N7" s="127"/>
      <c r="O7" s="127"/>
      <c r="P7" s="127"/>
      <c r="Q7" s="127"/>
    </row>
    <row r="8" spans="1:17" ht="15.6" x14ac:dyDescent="0.3">
      <c r="A8" s="131" t="s">
        <v>154</v>
      </c>
      <c r="B8" s="133" t="s">
        <v>155</v>
      </c>
      <c r="C8" s="134"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t="s">
        <v>156</v>
      </c>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249"/>
      <c r="C19" s="250"/>
      <c r="D19" s="250"/>
      <c r="E19" s="184"/>
      <c r="F19" s="183"/>
      <c r="G19" s="249"/>
      <c r="H19" s="250"/>
      <c r="I19" s="250"/>
      <c r="J19" s="250"/>
      <c r="K19" s="250"/>
      <c r="L19" s="250"/>
      <c r="M19" s="250"/>
      <c r="N19" s="250"/>
      <c r="O19" s="184"/>
      <c r="P19" s="183"/>
      <c r="Q19" s="184"/>
    </row>
    <row r="20" spans="1:17" x14ac:dyDescent="0.3">
      <c r="A20" s="155"/>
      <c r="B20" s="238"/>
      <c r="C20" s="239"/>
      <c r="D20" s="240"/>
      <c r="E20" s="240"/>
      <c r="F20" s="183"/>
      <c r="G20" s="241"/>
      <c r="H20" s="242"/>
      <c r="I20" s="242"/>
      <c r="J20" s="242"/>
      <c r="K20" s="242"/>
      <c r="L20" s="242"/>
      <c r="M20" s="242"/>
      <c r="N20" s="242"/>
      <c r="O20" s="243"/>
      <c r="P20" s="183"/>
      <c r="Q20" s="244">
        <f t="shared" ref="Q20:Q30" si="0">SUM(B20:O20)</f>
        <v>0</v>
      </c>
    </row>
    <row r="21" spans="1:17" x14ac:dyDescent="0.3">
      <c r="A21" s="163"/>
      <c r="B21" s="245"/>
      <c r="C21" s="242"/>
      <c r="D21" s="246"/>
      <c r="E21" s="246"/>
      <c r="F21" s="183"/>
      <c r="G21" s="241"/>
      <c r="H21" s="242"/>
      <c r="I21" s="242"/>
      <c r="J21" s="242"/>
      <c r="K21" s="242"/>
      <c r="L21" s="242"/>
      <c r="M21" s="242"/>
      <c r="N21" s="242"/>
      <c r="O21" s="243"/>
      <c r="P21" s="183"/>
      <c r="Q21" s="247">
        <f t="shared" si="0"/>
        <v>0</v>
      </c>
    </row>
    <row r="22" spans="1:17" x14ac:dyDescent="0.3">
      <c r="A22" s="163"/>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v>8760</v>
      </c>
      <c r="C31" s="181">
        <v>4800</v>
      </c>
      <c r="D31" s="181">
        <v>0</v>
      </c>
      <c r="E31" s="182">
        <v>0</v>
      </c>
      <c r="F31" s="183"/>
      <c r="G31" s="180">
        <v>0</v>
      </c>
      <c r="H31" s="181">
        <v>300</v>
      </c>
      <c r="I31" s="181">
        <v>0</v>
      </c>
      <c r="J31" s="181">
        <v>2000</v>
      </c>
      <c r="K31" s="181">
        <v>985</v>
      </c>
      <c r="L31" s="181">
        <v>0</v>
      </c>
      <c r="M31" s="181">
        <v>410</v>
      </c>
      <c r="N31" s="181">
        <v>0</v>
      </c>
      <c r="O31" s="182">
        <v>0</v>
      </c>
      <c r="P31" s="183"/>
      <c r="Q31" s="184">
        <f>SUM(B31:O31)</f>
        <v>17255</v>
      </c>
    </row>
    <row r="32" spans="1:17" ht="15" thickBot="1" x14ac:dyDescent="0.35">
      <c r="A32" s="173" t="s">
        <v>185</v>
      </c>
      <c r="B32" s="185">
        <f>SUM(B20:B31)</f>
        <v>8760</v>
      </c>
      <c r="C32" s="185">
        <f>SUM(C20:C31)</f>
        <v>4800</v>
      </c>
      <c r="D32" s="185">
        <f>SUM(D20:D31)</f>
        <v>0</v>
      </c>
      <c r="E32" s="185">
        <f>SUM(E20:E31)</f>
        <v>0</v>
      </c>
      <c r="F32" s="187"/>
      <c r="G32" s="185">
        <f t="shared" ref="G32:O32" si="1">SUM(G20:G31)</f>
        <v>0</v>
      </c>
      <c r="H32" s="185">
        <f t="shared" si="1"/>
        <v>300</v>
      </c>
      <c r="I32" s="185">
        <f t="shared" si="1"/>
        <v>0</v>
      </c>
      <c r="J32" s="185">
        <f t="shared" si="1"/>
        <v>2000</v>
      </c>
      <c r="K32" s="185">
        <f t="shared" si="1"/>
        <v>985</v>
      </c>
      <c r="L32" s="185">
        <f t="shared" si="1"/>
        <v>0</v>
      </c>
      <c r="M32" s="185">
        <f t="shared" si="1"/>
        <v>410</v>
      </c>
      <c r="N32" s="185">
        <f t="shared" si="1"/>
        <v>0</v>
      </c>
      <c r="O32" s="185">
        <f t="shared" si="1"/>
        <v>0</v>
      </c>
      <c r="P32" s="189"/>
      <c r="Q32" s="190">
        <f>SUM(Q19:Q31)</f>
        <v>17255</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692</v>
      </c>
      <c r="C38" s="634"/>
      <c r="D38" s="634"/>
      <c r="E38" s="132"/>
    </row>
    <row r="39" spans="1:17" ht="15.6" x14ac:dyDescent="0.3">
      <c r="A39" s="131" t="s">
        <v>190</v>
      </c>
      <c r="B39" s="633"/>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693</v>
      </c>
      <c r="C44" s="634"/>
      <c r="D44" s="634"/>
      <c r="E44" s="635"/>
    </row>
    <row r="45" spans="1:17" ht="15.6" x14ac:dyDescent="0.3">
      <c r="A45" s="131" t="s">
        <v>194</v>
      </c>
      <c r="B45" s="633" t="s">
        <v>694</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0B6E7118-2C0D-465E-B492-2AC206B3E052}"/>
    <hyperlink ref="B49" r:id="rId2" xr:uid="{60313EAC-CF39-47F8-9DF2-DA9EE2F5ECCE}"/>
  </hyperlinks>
  <pageMargins left="0.7" right="0.7" top="0.75" bottom="0.75" header="0.3" footer="0.3"/>
  <pageSetup scale="51" fitToHeight="0" orientation="landscape" r:id="rId3"/>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408EE-B280-4A15-861B-CA08989AAD70}">
  <sheetPr>
    <pageSetUpPr fitToPage="1"/>
  </sheetPr>
  <dimension ref="A1:Q49"/>
  <sheetViews>
    <sheetView topLeftCell="A28" zoomScale="87" zoomScaleNormal="70" workbookViewId="0">
      <selection activeCell="Q32" sqref="B20:Q32"/>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727</v>
      </c>
      <c r="C7" s="634"/>
      <c r="D7" s="634"/>
      <c r="E7" s="132"/>
      <c r="G7" s="127"/>
      <c r="H7" s="127"/>
      <c r="I7" s="127"/>
      <c r="J7" s="127"/>
      <c r="K7" s="127"/>
      <c r="L7" s="127"/>
      <c r="M7" s="127"/>
      <c r="N7" s="127"/>
      <c r="O7" s="127"/>
      <c r="P7" s="127"/>
      <c r="Q7" s="127"/>
    </row>
    <row r="8" spans="1:17" ht="15.6" x14ac:dyDescent="0.3">
      <c r="A8" s="131" t="s">
        <v>154</v>
      </c>
      <c r="B8" s="133" t="s">
        <v>155</v>
      </c>
      <c r="C8" s="134">
        <v>36300</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t="s">
        <v>156</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c r="B20" s="238"/>
      <c r="C20" s="239"/>
      <c r="D20" s="240"/>
      <c r="E20" s="240"/>
      <c r="F20" s="183"/>
      <c r="G20" s="241"/>
      <c r="H20" s="242"/>
      <c r="I20" s="242"/>
      <c r="J20" s="242"/>
      <c r="K20" s="242"/>
      <c r="L20" s="242"/>
      <c r="M20" s="242"/>
      <c r="N20" s="242"/>
      <c r="O20" s="243"/>
      <c r="P20" s="183"/>
      <c r="Q20" s="244">
        <f t="shared" ref="Q20:Q30" si="0">SUM(B20:O20)</f>
        <v>0</v>
      </c>
    </row>
    <row r="21" spans="1:17" x14ac:dyDescent="0.3">
      <c r="A21" s="163"/>
      <c r="B21" s="245"/>
      <c r="C21" s="242"/>
      <c r="D21" s="246"/>
      <c r="E21" s="246"/>
      <c r="F21" s="183"/>
      <c r="G21" s="241"/>
      <c r="H21" s="242"/>
      <c r="I21" s="242"/>
      <c r="J21" s="242"/>
      <c r="K21" s="242"/>
      <c r="L21" s="242"/>
      <c r="M21" s="242"/>
      <c r="N21" s="242"/>
      <c r="O21" s="243"/>
      <c r="P21" s="183"/>
      <c r="Q21" s="247">
        <f t="shared" si="0"/>
        <v>0</v>
      </c>
    </row>
    <row r="22" spans="1:17" x14ac:dyDescent="0.3">
      <c r="A22" s="163"/>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v>40000</v>
      </c>
      <c r="C31" s="181"/>
      <c r="D31" s="181"/>
      <c r="E31" s="182"/>
      <c r="F31" s="183"/>
      <c r="G31" s="180"/>
      <c r="H31" s="181"/>
      <c r="I31" s="181"/>
      <c r="J31" s="181"/>
      <c r="K31" s="181">
        <v>500</v>
      </c>
      <c r="L31" s="181"/>
      <c r="M31" s="181">
        <v>3300</v>
      </c>
      <c r="N31" s="181">
        <v>1000</v>
      </c>
      <c r="O31" s="182">
        <v>500</v>
      </c>
      <c r="P31" s="183"/>
      <c r="Q31" s="184">
        <f>SUM(B31:O31)</f>
        <v>45300</v>
      </c>
    </row>
    <row r="32" spans="1:17" ht="15" thickBot="1" x14ac:dyDescent="0.35">
      <c r="A32" s="173" t="s">
        <v>185</v>
      </c>
      <c r="B32" s="185">
        <f>SUM(B20:B31)</f>
        <v>40000</v>
      </c>
      <c r="C32" s="185">
        <f t="shared" ref="C32:O32" si="1">SUM(C20:C31)</f>
        <v>0</v>
      </c>
      <c r="D32" s="185">
        <f t="shared" si="1"/>
        <v>0</v>
      </c>
      <c r="E32" s="185">
        <f t="shared" si="1"/>
        <v>0</v>
      </c>
      <c r="F32" s="185">
        <f t="shared" si="1"/>
        <v>0</v>
      </c>
      <c r="G32" s="185">
        <f t="shared" si="1"/>
        <v>0</v>
      </c>
      <c r="H32" s="185">
        <f t="shared" si="1"/>
        <v>0</v>
      </c>
      <c r="I32" s="185">
        <f t="shared" si="1"/>
        <v>0</v>
      </c>
      <c r="J32" s="185">
        <f t="shared" si="1"/>
        <v>0</v>
      </c>
      <c r="K32" s="185">
        <f t="shared" si="1"/>
        <v>500</v>
      </c>
      <c r="L32" s="185">
        <f t="shared" si="1"/>
        <v>0</v>
      </c>
      <c r="M32" s="185">
        <f t="shared" si="1"/>
        <v>3300</v>
      </c>
      <c r="N32" s="185">
        <f t="shared" si="1"/>
        <v>1000</v>
      </c>
      <c r="O32" s="185">
        <f t="shared" si="1"/>
        <v>500</v>
      </c>
      <c r="P32" s="189"/>
      <c r="Q32" s="190">
        <f>SUM(Q19:Q31)</f>
        <v>45300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728</v>
      </c>
      <c r="C38" s="634"/>
      <c r="D38" s="634"/>
      <c r="E38" s="132"/>
    </row>
    <row r="39" spans="1:17" ht="15.6" x14ac:dyDescent="0.3">
      <c r="A39" s="131" t="s">
        <v>190</v>
      </c>
      <c r="B39" s="633" t="s">
        <v>728</v>
      </c>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729</v>
      </c>
      <c r="C44" s="634"/>
      <c r="D44" s="634"/>
      <c r="E44" s="635"/>
    </row>
    <row r="45" spans="1:17" ht="15.6" x14ac:dyDescent="0.3">
      <c r="A45" s="131" t="s">
        <v>194</v>
      </c>
      <c r="B45" s="700" t="s">
        <v>730</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D3682FA8-05CD-4E10-B04E-5E272778752C}"/>
    <hyperlink ref="B49" r:id="rId2" xr:uid="{B0D43787-660D-416C-9443-BAE48B3AD252}"/>
    <hyperlink ref="B45" r:id="rId3" xr:uid="{6311BA89-0C50-4965-B09B-5F00E5E3DF45}"/>
  </hyperlinks>
  <pageMargins left="0.7" right="0.7" top="0.75" bottom="0.75" header="0.3" footer="0.3"/>
  <pageSetup scale="51" orientation="landscape" r:id="rId4"/>
  <legacy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8CF18-C867-424B-99BC-D5E026FEC158}">
  <sheetPr>
    <pageSetUpPr fitToPage="1"/>
  </sheetPr>
  <dimension ref="A1:Q49"/>
  <sheetViews>
    <sheetView topLeftCell="A32" zoomScale="87" zoomScaleNormal="70" workbookViewId="0">
      <selection activeCell="Q32" sqref="B20:Q32"/>
    </sheetView>
  </sheetViews>
  <sheetFormatPr defaultColWidth="8.77734375" defaultRowHeight="14.4" x14ac:dyDescent="0.3"/>
  <cols>
    <col min="1" max="1" width="33.5546875" style="389" customWidth="1"/>
    <col min="2" max="5" width="15.21875" style="389" customWidth="1"/>
    <col min="6" max="6" width="1.77734375" style="389" customWidth="1"/>
    <col min="7" max="7" width="10.77734375" style="389" customWidth="1"/>
    <col min="8" max="8" width="14" style="389" customWidth="1"/>
    <col min="9" max="9" width="10.77734375" style="389" customWidth="1"/>
    <col min="10" max="10" width="13.21875" style="389" customWidth="1"/>
    <col min="11" max="11" width="14" style="389" customWidth="1"/>
    <col min="12" max="12" width="15.21875" style="389" customWidth="1"/>
    <col min="13" max="14" width="10.77734375" style="389" customWidth="1"/>
    <col min="15" max="15" width="19.77734375" style="389" customWidth="1"/>
    <col min="16" max="16" width="2.21875" style="389" customWidth="1"/>
    <col min="17" max="17" width="12.77734375" style="389" customWidth="1"/>
    <col min="18" max="16384" width="8.77734375" style="389"/>
  </cols>
  <sheetData>
    <row r="1" spans="1:17" ht="21" x14ac:dyDescent="0.4">
      <c r="A1" s="388" t="s">
        <v>148</v>
      </c>
      <c r="G1" s="390"/>
      <c r="H1" s="390"/>
      <c r="I1" s="390"/>
      <c r="J1" s="390"/>
      <c r="K1" s="390"/>
      <c r="L1" s="390"/>
      <c r="M1" s="390"/>
      <c r="N1" s="390"/>
      <c r="O1" s="390"/>
      <c r="P1" s="390"/>
      <c r="Q1" s="390"/>
    </row>
    <row r="2" spans="1:17" ht="21" x14ac:dyDescent="0.4">
      <c r="A2" s="388" t="s">
        <v>149</v>
      </c>
      <c r="G2" s="390"/>
      <c r="H2" s="390"/>
      <c r="I2" s="390"/>
      <c r="J2" s="390"/>
      <c r="K2" s="390"/>
      <c r="L2" s="390"/>
      <c r="M2" s="390"/>
      <c r="N2" s="390"/>
      <c r="O2" s="390"/>
      <c r="P2" s="390"/>
      <c r="Q2" s="390"/>
    </row>
    <row r="3" spans="1:17" ht="15.6" x14ac:dyDescent="0.3">
      <c r="A3" s="391" t="s">
        <v>150</v>
      </c>
      <c r="G3" s="390"/>
      <c r="H3" s="390"/>
      <c r="I3" s="390"/>
      <c r="J3" s="390"/>
      <c r="K3" s="390"/>
      <c r="L3" s="390"/>
      <c r="M3" s="390"/>
      <c r="N3" s="390"/>
      <c r="O3" s="390"/>
      <c r="P3" s="390"/>
      <c r="Q3" s="390"/>
    </row>
    <row r="4" spans="1:17" ht="15.6" x14ac:dyDescent="0.3">
      <c r="A4" s="392" t="s">
        <v>151</v>
      </c>
      <c r="G4" s="390"/>
      <c r="H4" s="390"/>
      <c r="I4" s="390"/>
      <c r="J4" s="390"/>
      <c r="K4" s="390"/>
      <c r="L4" s="390"/>
      <c r="M4" s="390"/>
      <c r="N4" s="390"/>
      <c r="O4" s="390"/>
      <c r="P4" s="390"/>
      <c r="Q4" s="390"/>
    </row>
    <row r="5" spans="1:17" ht="15.6" x14ac:dyDescent="0.3">
      <c r="A5" s="391"/>
      <c r="G5" s="390"/>
      <c r="H5" s="390"/>
      <c r="I5" s="390"/>
      <c r="J5" s="390"/>
      <c r="K5" s="390"/>
      <c r="L5" s="390"/>
      <c r="M5" s="390"/>
      <c r="N5" s="390"/>
      <c r="O5" s="390"/>
      <c r="P5" s="390"/>
      <c r="Q5" s="390"/>
    </row>
    <row r="6" spans="1:17" x14ac:dyDescent="0.3">
      <c r="A6" s="393"/>
      <c r="G6" s="390"/>
      <c r="H6" s="390"/>
      <c r="I6" s="390"/>
      <c r="J6" s="390"/>
      <c r="K6" s="390"/>
      <c r="L6" s="390"/>
      <c r="M6" s="390"/>
      <c r="N6" s="390"/>
      <c r="O6" s="390"/>
      <c r="P6" s="390"/>
      <c r="Q6" s="390"/>
    </row>
    <row r="7" spans="1:17" ht="15.6" x14ac:dyDescent="0.3">
      <c r="A7" s="394" t="s">
        <v>152</v>
      </c>
      <c r="B7" s="664" t="s">
        <v>846</v>
      </c>
      <c r="C7" s="665"/>
      <c r="D7" s="665"/>
      <c r="E7" s="395"/>
      <c r="G7" s="390"/>
      <c r="H7" s="390"/>
      <c r="I7" s="390"/>
      <c r="J7" s="390"/>
      <c r="K7" s="390"/>
      <c r="L7" s="390"/>
      <c r="M7" s="390"/>
      <c r="N7" s="390"/>
      <c r="O7" s="390"/>
      <c r="P7" s="390"/>
      <c r="Q7" s="390"/>
    </row>
    <row r="8" spans="1:17" ht="15.6" x14ac:dyDescent="0.3">
      <c r="A8" s="394" t="s">
        <v>154</v>
      </c>
      <c r="B8" s="396" t="s">
        <v>155</v>
      </c>
      <c r="C8" s="397" t="s">
        <v>156</v>
      </c>
      <c r="D8" s="398" t="s">
        <v>157</v>
      </c>
      <c r="E8" s="398"/>
      <c r="G8" s="390"/>
      <c r="M8" s="390"/>
      <c r="N8" s="390"/>
      <c r="O8" s="390"/>
      <c r="P8" s="390"/>
      <c r="Q8" s="390"/>
    </row>
    <row r="9" spans="1:17" ht="15.6" x14ac:dyDescent="0.3">
      <c r="A9" s="394"/>
      <c r="B9" s="396" t="s">
        <v>158</v>
      </c>
      <c r="C9" s="399"/>
      <c r="D9" s="398" t="s">
        <v>159</v>
      </c>
      <c r="E9" s="398"/>
      <c r="G9" s="390"/>
      <c r="M9" s="390"/>
      <c r="N9" s="390"/>
      <c r="O9" s="390"/>
      <c r="P9" s="390"/>
      <c r="Q9" s="390"/>
    </row>
    <row r="10" spans="1:17" ht="15.6" x14ac:dyDescent="0.3">
      <c r="A10" s="394"/>
      <c r="B10" s="390"/>
      <c r="C10" s="390"/>
      <c r="D10" s="390"/>
      <c r="E10" s="390"/>
      <c r="G10" s="390"/>
      <c r="H10" s="390"/>
      <c r="I10" s="390"/>
      <c r="J10" s="390"/>
      <c r="K10" s="390"/>
      <c r="L10" s="390"/>
      <c r="M10" s="390"/>
      <c r="N10" s="390"/>
      <c r="O10" s="390"/>
      <c r="P10" s="390"/>
      <c r="Q10" s="390"/>
    </row>
    <row r="11" spans="1:17" ht="15.6" x14ac:dyDescent="0.3">
      <c r="A11" s="394" t="s">
        <v>160</v>
      </c>
      <c r="B11" s="396" t="s">
        <v>161</v>
      </c>
      <c r="C11" s="461"/>
      <c r="G11" s="390"/>
      <c r="H11" s="390"/>
      <c r="I11" s="390"/>
      <c r="J11" s="390"/>
      <c r="K11" s="390"/>
      <c r="L11" s="390"/>
      <c r="M11" s="390"/>
      <c r="N11" s="390"/>
      <c r="O11" s="390"/>
      <c r="P11" s="390"/>
      <c r="Q11" s="390"/>
    </row>
    <row r="12" spans="1:17" x14ac:dyDescent="0.3">
      <c r="B12" s="396" t="s">
        <v>162</v>
      </c>
      <c r="C12" s="397" t="s">
        <v>156</v>
      </c>
      <c r="G12" s="390"/>
      <c r="H12" s="390"/>
      <c r="I12" s="390"/>
      <c r="J12" s="390"/>
      <c r="K12" s="390"/>
      <c r="L12" s="390"/>
      <c r="M12" s="390"/>
      <c r="N12" s="390"/>
      <c r="O12" s="390"/>
      <c r="P12" s="390"/>
      <c r="Q12" s="390"/>
    </row>
    <row r="13" spans="1:17" ht="15.6" x14ac:dyDescent="0.3">
      <c r="A13" s="394"/>
      <c r="B13" s="396" t="s">
        <v>163</v>
      </c>
      <c r="C13" s="397"/>
      <c r="D13" s="390"/>
      <c r="E13" s="390"/>
      <c r="G13" s="390"/>
      <c r="H13" s="390"/>
      <c r="I13" s="390"/>
      <c r="J13" s="390"/>
      <c r="K13" s="390"/>
      <c r="L13" s="390"/>
      <c r="M13" s="390"/>
      <c r="N13" s="390"/>
      <c r="O13" s="390"/>
      <c r="P13" s="390"/>
      <c r="Q13" s="390"/>
    </row>
    <row r="14" spans="1:17" ht="15.6" x14ac:dyDescent="0.3">
      <c r="A14" s="394"/>
      <c r="B14" s="390"/>
      <c r="C14" s="390"/>
      <c r="D14" s="390"/>
      <c r="E14" s="390"/>
      <c r="G14" s="390"/>
      <c r="H14" s="390"/>
      <c r="I14" s="390"/>
      <c r="J14" s="390"/>
      <c r="K14" s="390"/>
      <c r="L14" s="390"/>
      <c r="M14" s="390"/>
      <c r="N14" s="390"/>
      <c r="O14" s="390"/>
      <c r="P14" s="390"/>
      <c r="Q14" s="390"/>
    </row>
    <row r="15" spans="1:17" x14ac:dyDescent="0.3">
      <c r="B15" s="666" t="s">
        <v>164</v>
      </c>
      <c r="C15" s="666"/>
      <c r="D15" s="666"/>
      <c r="E15" s="666"/>
      <c r="F15" s="666"/>
      <c r="G15" s="666"/>
      <c r="H15" s="666"/>
      <c r="I15" s="666"/>
      <c r="J15" s="666"/>
      <c r="K15" s="666"/>
      <c r="L15" s="666"/>
      <c r="M15" s="666"/>
      <c r="N15" s="666"/>
      <c r="O15" s="666"/>
      <c r="P15" s="390"/>
      <c r="Q15" s="390"/>
    </row>
    <row r="16" spans="1:17" ht="15" thickBot="1" x14ac:dyDescent="0.35">
      <c r="B16" s="401"/>
      <c r="C16" s="401"/>
      <c r="D16" s="401"/>
      <c r="E16" s="401"/>
      <c r="F16" s="401"/>
      <c r="G16" s="401"/>
      <c r="H16" s="401"/>
      <c r="I16" s="401"/>
      <c r="J16" s="401"/>
      <c r="K16" s="401"/>
      <c r="L16" s="401"/>
      <c r="M16" s="401"/>
      <c r="N16" s="401"/>
      <c r="O16" s="401"/>
      <c r="P16" s="390"/>
      <c r="Q16" s="390"/>
    </row>
    <row r="17" spans="1:17" x14ac:dyDescent="0.3">
      <c r="B17" s="667" t="s">
        <v>165</v>
      </c>
      <c r="C17" s="668"/>
      <c r="D17" s="668"/>
      <c r="E17" s="668"/>
      <c r="F17" s="402"/>
      <c r="G17" s="669" t="s">
        <v>166</v>
      </c>
      <c r="H17" s="669"/>
      <c r="I17" s="669"/>
      <c r="J17" s="669"/>
      <c r="K17" s="669"/>
      <c r="L17" s="669"/>
      <c r="M17" s="669"/>
      <c r="N17" s="669"/>
      <c r="O17" s="670"/>
      <c r="P17" s="403"/>
      <c r="Q17" s="404" t="s">
        <v>167</v>
      </c>
    </row>
    <row r="18" spans="1:17" ht="58.2" thickBot="1" x14ac:dyDescent="0.35">
      <c r="B18" s="405" t="s">
        <v>168</v>
      </c>
      <c r="C18" s="406" t="s">
        <v>169</v>
      </c>
      <c r="D18" s="406" t="s">
        <v>170</v>
      </c>
      <c r="E18" s="406" t="s">
        <v>171</v>
      </c>
      <c r="F18" s="407"/>
      <c r="G18" s="408" t="s">
        <v>172</v>
      </c>
      <c r="H18" s="408" t="s">
        <v>173</v>
      </c>
      <c r="I18" s="408" t="s">
        <v>174</v>
      </c>
      <c r="J18" s="408" t="s">
        <v>175</v>
      </c>
      <c r="K18" s="408" t="s">
        <v>176</v>
      </c>
      <c r="L18" s="408" t="s">
        <v>177</v>
      </c>
      <c r="M18" s="408" t="s">
        <v>178</v>
      </c>
      <c r="N18" s="409" t="s">
        <v>179</v>
      </c>
      <c r="O18" s="410" t="s">
        <v>180</v>
      </c>
      <c r="P18" s="411"/>
      <c r="Q18" s="412" t="s">
        <v>181</v>
      </c>
    </row>
    <row r="19" spans="1:17" ht="15" thickBot="1" x14ac:dyDescent="0.35">
      <c r="A19" s="413" t="s">
        <v>182</v>
      </c>
      <c r="B19" s="414"/>
      <c r="C19" s="415"/>
      <c r="D19" s="415"/>
      <c r="E19" s="416"/>
      <c r="F19" s="417"/>
      <c r="G19" s="414"/>
      <c r="H19" s="415"/>
      <c r="I19" s="415"/>
      <c r="J19" s="415"/>
      <c r="K19" s="415"/>
      <c r="L19" s="415"/>
      <c r="M19" s="415"/>
      <c r="N19" s="415"/>
      <c r="O19" s="416"/>
      <c r="P19" s="417"/>
      <c r="Q19" s="416"/>
    </row>
    <row r="20" spans="1:17" x14ac:dyDescent="0.3">
      <c r="A20" s="418"/>
      <c r="B20" s="435">
        <v>97500</v>
      </c>
      <c r="C20" s="436">
        <v>19276</v>
      </c>
      <c r="D20" s="437">
        <v>74462</v>
      </c>
      <c r="E20" s="437">
        <v>26319</v>
      </c>
      <c r="F20" s="438"/>
      <c r="G20" s="439">
        <v>36900</v>
      </c>
      <c r="H20" s="440">
        <v>550</v>
      </c>
      <c r="I20" s="440">
        <v>49305</v>
      </c>
      <c r="J20" s="440"/>
      <c r="K20" s="440">
        <v>500</v>
      </c>
      <c r="L20" s="440">
        <v>16282</v>
      </c>
      <c r="M20" s="440">
        <v>5000</v>
      </c>
      <c r="N20" s="440">
        <v>100</v>
      </c>
      <c r="O20" s="441"/>
      <c r="P20" s="438"/>
      <c r="Q20" s="459">
        <f t="shared" ref="Q20:Q30" si="0">SUM(B20:O20)</f>
        <v>326194</v>
      </c>
    </row>
    <row r="21" spans="1:17" x14ac:dyDescent="0.3">
      <c r="A21" s="425"/>
      <c r="B21" s="443"/>
      <c r="C21" s="440"/>
      <c r="D21" s="444"/>
      <c r="E21" s="444">
        <v>6021</v>
      </c>
      <c r="F21" s="438"/>
      <c r="G21" s="439"/>
      <c r="H21" s="440">
        <v>400</v>
      </c>
      <c r="I21" s="440">
        <v>10000</v>
      </c>
      <c r="J21" s="440"/>
      <c r="K21" s="440">
        <v>1500</v>
      </c>
      <c r="L21" s="440">
        <v>8632</v>
      </c>
      <c r="M21" s="440"/>
      <c r="N21" s="440"/>
      <c r="O21" s="441"/>
      <c r="P21" s="438"/>
      <c r="Q21" s="442">
        <f t="shared" si="0"/>
        <v>26553</v>
      </c>
    </row>
    <row r="22" spans="1:17" x14ac:dyDescent="0.3">
      <c r="A22" s="425"/>
      <c r="B22" s="443"/>
      <c r="C22" s="440"/>
      <c r="D22" s="444"/>
      <c r="E22" s="444">
        <v>887</v>
      </c>
      <c r="F22" s="438"/>
      <c r="G22" s="439"/>
      <c r="H22" s="440"/>
      <c r="I22" s="440"/>
      <c r="J22" s="440"/>
      <c r="K22" s="440">
        <v>1000</v>
      </c>
      <c r="L22" s="440"/>
      <c r="M22" s="440"/>
      <c r="N22" s="440"/>
      <c r="O22" s="441"/>
      <c r="P22" s="438"/>
      <c r="Q22" s="442">
        <f t="shared" si="0"/>
        <v>1887</v>
      </c>
    </row>
    <row r="23" spans="1:17" x14ac:dyDescent="0.3">
      <c r="A23" s="425"/>
      <c r="B23" s="443"/>
      <c r="C23" s="440"/>
      <c r="D23" s="444"/>
      <c r="E23" s="444">
        <v>1500</v>
      </c>
      <c r="F23" s="438"/>
      <c r="G23" s="439"/>
      <c r="H23" s="440"/>
      <c r="I23" s="440"/>
      <c r="J23" s="440"/>
      <c r="K23" s="440"/>
      <c r="L23" s="440"/>
      <c r="M23" s="440"/>
      <c r="N23" s="440"/>
      <c r="O23" s="441"/>
      <c r="P23" s="438"/>
      <c r="Q23" s="442">
        <f t="shared" si="0"/>
        <v>1500</v>
      </c>
    </row>
    <row r="24" spans="1:17" x14ac:dyDescent="0.3">
      <c r="A24" s="425"/>
      <c r="B24" s="443"/>
      <c r="C24" s="440"/>
      <c r="D24" s="444"/>
      <c r="E24" s="444"/>
      <c r="F24" s="438"/>
      <c r="G24" s="439"/>
      <c r="H24" s="440"/>
      <c r="I24" s="440"/>
      <c r="J24" s="440"/>
      <c r="K24" s="440"/>
      <c r="L24" s="440"/>
      <c r="M24" s="440"/>
      <c r="N24" s="440"/>
      <c r="O24" s="441"/>
      <c r="P24" s="438"/>
      <c r="Q24" s="442">
        <f t="shared" si="0"/>
        <v>0</v>
      </c>
    </row>
    <row r="25" spans="1:17" x14ac:dyDescent="0.3">
      <c r="A25" s="425"/>
      <c r="B25" s="443"/>
      <c r="C25" s="440"/>
      <c r="D25" s="444"/>
      <c r="E25" s="444"/>
      <c r="F25" s="438"/>
      <c r="G25" s="439"/>
      <c r="H25" s="440"/>
      <c r="I25" s="440"/>
      <c r="J25" s="440"/>
      <c r="K25" s="440"/>
      <c r="L25" s="440"/>
      <c r="M25" s="440"/>
      <c r="N25" s="440"/>
      <c r="O25" s="441"/>
      <c r="P25" s="438"/>
      <c r="Q25" s="442">
        <f t="shared" si="0"/>
        <v>0</v>
      </c>
    </row>
    <row r="26" spans="1:17" x14ac:dyDescent="0.3">
      <c r="A26" s="425"/>
      <c r="B26" s="443"/>
      <c r="C26" s="440"/>
      <c r="D26" s="444"/>
      <c r="E26" s="444"/>
      <c r="F26" s="438"/>
      <c r="G26" s="439"/>
      <c r="H26" s="440"/>
      <c r="I26" s="440"/>
      <c r="J26" s="440"/>
      <c r="K26" s="440"/>
      <c r="L26" s="440"/>
      <c r="M26" s="440"/>
      <c r="N26" s="440"/>
      <c r="O26" s="441"/>
      <c r="P26" s="438"/>
      <c r="Q26" s="442">
        <f t="shared" si="0"/>
        <v>0</v>
      </c>
    </row>
    <row r="27" spans="1:17" x14ac:dyDescent="0.3">
      <c r="A27" s="425"/>
      <c r="B27" s="443"/>
      <c r="C27" s="440"/>
      <c r="D27" s="444"/>
      <c r="E27" s="444"/>
      <c r="F27" s="438"/>
      <c r="G27" s="439"/>
      <c r="H27" s="440"/>
      <c r="I27" s="440"/>
      <c r="J27" s="440"/>
      <c r="K27" s="440"/>
      <c r="L27" s="440"/>
      <c r="M27" s="440"/>
      <c r="N27" s="440"/>
      <c r="O27" s="441"/>
      <c r="P27" s="438"/>
      <c r="Q27" s="442">
        <f t="shared" si="0"/>
        <v>0</v>
      </c>
    </row>
    <row r="28" spans="1:17" x14ac:dyDescent="0.3">
      <c r="A28" s="425"/>
      <c r="B28" s="443"/>
      <c r="C28" s="440"/>
      <c r="D28" s="444"/>
      <c r="E28" s="444"/>
      <c r="F28" s="438"/>
      <c r="G28" s="439"/>
      <c r="H28" s="440"/>
      <c r="I28" s="440"/>
      <c r="J28" s="440"/>
      <c r="K28" s="440"/>
      <c r="L28" s="440"/>
      <c r="M28" s="440"/>
      <c r="N28" s="440"/>
      <c r="O28" s="441"/>
      <c r="P28" s="438"/>
      <c r="Q28" s="442">
        <f t="shared" si="0"/>
        <v>0</v>
      </c>
    </row>
    <row r="29" spans="1:17" x14ac:dyDescent="0.3">
      <c r="A29" s="425"/>
      <c r="B29" s="443"/>
      <c r="C29" s="440"/>
      <c r="D29" s="444"/>
      <c r="E29" s="444"/>
      <c r="F29" s="438"/>
      <c r="G29" s="439"/>
      <c r="H29" s="440"/>
      <c r="I29" s="440"/>
      <c r="J29" s="440"/>
      <c r="K29" s="440"/>
      <c r="L29" s="440"/>
      <c r="M29" s="440"/>
      <c r="N29" s="440"/>
      <c r="O29" s="441"/>
      <c r="P29" s="438"/>
      <c r="Q29" s="442">
        <f t="shared" si="0"/>
        <v>0</v>
      </c>
    </row>
    <row r="30" spans="1:17" ht="15" thickBot="1" x14ac:dyDescent="0.35">
      <c r="A30" s="457"/>
      <c r="B30" s="443"/>
      <c r="C30" s="440"/>
      <c r="D30" s="444"/>
      <c r="E30" s="444"/>
      <c r="F30" s="438"/>
      <c r="G30" s="439"/>
      <c r="H30" s="440"/>
      <c r="I30" s="440"/>
      <c r="J30" s="440"/>
      <c r="K30" s="440"/>
      <c r="L30" s="440"/>
      <c r="M30" s="440"/>
      <c r="N30" s="440"/>
      <c r="O30" s="441"/>
      <c r="P30" s="438"/>
      <c r="Q30" s="460">
        <f t="shared" si="0"/>
        <v>0</v>
      </c>
    </row>
    <row r="31" spans="1:17" ht="29.4" thickBot="1" x14ac:dyDescent="0.35">
      <c r="A31" s="428" t="s">
        <v>184</v>
      </c>
      <c r="B31" s="445"/>
      <c r="C31" s="446"/>
      <c r="D31" s="446"/>
      <c r="E31" s="447"/>
      <c r="F31" s="438"/>
      <c r="G31" s="445"/>
      <c r="H31" s="446"/>
      <c r="I31" s="446"/>
      <c r="J31" s="446"/>
      <c r="K31" s="446"/>
      <c r="L31" s="446"/>
      <c r="M31" s="446"/>
      <c r="N31" s="446"/>
      <c r="O31" s="447"/>
      <c r="P31" s="438"/>
      <c r="Q31" s="448">
        <f>SUM(B31:O31)</f>
        <v>0</v>
      </c>
    </row>
    <row r="32" spans="1:17" ht="15" thickBot="1" x14ac:dyDescent="0.35">
      <c r="A32" s="432" t="s">
        <v>185</v>
      </c>
      <c r="B32" s="449">
        <f>SUM(B20:B31)</f>
        <v>97500</v>
      </c>
      <c r="C32" s="450">
        <f>SUM(C20:C31)</f>
        <v>19276</v>
      </c>
      <c r="D32" s="450">
        <f>SUM(D20:D31)</f>
        <v>74462</v>
      </c>
      <c r="E32" s="450">
        <f>SUM(E20:E31)</f>
        <v>34727</v>
      </c>
      <c r="F32" s="451"/>
      <c r="G32" s="452">
        <f>SUM(G20:G31)</f>
        <v>36900</v>
      </c>
      <c r="H32" s="452">
        <f>SUM(H20:H31)</f>
        <v>950</v>
      </c>
      <c r="I32" s="452">
        <f>SUM(I20:I31)</f>
        <v>59305</v>
      </c>
      <c r="J32" s="452"/>
      <c r="K32" s="452">
        <f>SUM(K20:K31)</f>
        <v>3000</v>
      </c>
      <c r="L32" s="452">
        <f>SUM(L20:L31)</f>
        <v>24914</v>
      </c>
      <c r="M32" s="452">
        <f>SUM(M20:M31)</f>
        <v>5000</v>
      </c>
      <c r="N32" s="452">
        <f>SUM(N20:N31)</f>
        <v>100</v>
      </c>
      <c r="O32" s="452"/>
      <c r="P32" s="453"/>
      <c r="Q32" s="454">
        <f>SUM(Q19:Q31)</f>
        <v>356134</v>
      </c>
    </row>
    <row r="33" spans="1:17" x14ac:dyDescent="0.3">
      <c r="Q33" s="434" t="s">
        <v>186</v>
      </c>
    </row>
    <row r="35" spans="1:17" ht="21" customHeight="1" x14ac:dyDescent="0.3">
      <c r="A35" s="671" t="s">
        <v>187</v>
      </c>
      <c r="B35" s="671"/>
      <c r="C35" s="671"/>
      <c r="D35" s="671"/>
      <c r="E35" s="671"/>
      <c r="F35" s="671"/>
      <c r="G35" s="671"/>
      <c r="H35" s="671"/>
    </row>
    <row r="36" spans="1:17" x14ac:dyDescent="0.3">
      <c r="A36" s="671"/>
      <c r="B36" s="671"/>
      <c r="C36" s="671"/>
      <c r="D36" s="671"/>
      <c r="E36" s="671"/>
      <c r="F36" s="671"/>
      <c r="G36" s="671"/>
      <c r="H36" s="671"/>
    </row>
    <row r="37" spans="1:17" x14ac:dyDescent="0.3">
      <c r="A37" s="671"/>
      <c r="B37" s="671"/>
      <c r="C37" s="671"/>
      <c r="D37" s="671"/>
      <c r="E37" s="671"/>
      <c r="F37" s="671"/>
      <c r="G37" s="671"/>
      <c r="H37" s="671"/>
    </row>
    <row r="38" spans="1:17" ht="15.6" x14ac:dyDescent="0.3">
      <c r="A38" s="394" t="s">
        <v>188</v>
      </c>
      <c r="B38" s="664" t="s">
        <v>847</v>
      </c>
      <c r="C38" s="665"/>
      <c r="D38" s="665"/>
      <c r="E38" s="395"/>
    </row>
    <row r="39" spans="1:17" ht="15.6" x14ac:dyDescent="0.3">
      <c r="A39" s="394" t="s">
        <v>190</v>
      </c>
      <c r="B39" s="664"/>
      <c r="C39" s="665"/>
      <c r="D39" s="665"/>
      <c r="E39" s="672"/>
    </row>
    <row r="40" spans="1:17" ht="15.6" x14ac:dyDescent="0.3">
      <c r="A40" s="394"/>
      <c r="B40" s="390"/>
      <c r="C40" s="390"/>
      <c r="D40" s="390"/>
      <c r="E40" s="390"/>
    </row>
    <row r="41" spans="1:17" ht="15.6" x14ac:dyDescent="0.3">
      <c r="A41" s="394"/>
      <c r="B41" s="390"/>
      <c r="C41" s="390"/>
      <c r="D41" s="390"/>
      <c r="E41" s="390"/>
    </row>
    <row r="42" spans="1:17" x14ac:dyDescent="0.3">
      <c r="A42" s="673" t="s">
        <v>192</v>
      </c>
      <c r="B42" s="673"/>
      <c r="C42" s="673"/>
      <c r="D42" s="673"/>
      <c r="E42" s="673"/>
      <c r="F42" s="673"/>
      <c r="G42" s="673"/>
      <c r="H42" s="673"/>
    </row>
    <row r="43" spans="1:17" x14ac:dyDescent="0.3">
      <c r="A43" s="673"/>
      <c r="B43" s="673"/>
      <c r="C43" s="673"/>
      <c r="D43" s="673"/>
      <c r="E43" s="673"/>
      <c r="F43" s="673"/>
      <c r="G43" s="673"/>
      <c r="H43" s="673"/>
    </row>
    <row r="44" spans="1:17" ht="15.6" x14ac:dyDescent="0.3">
      <c r="A44" s="394" t="s">
        <v>193</v>
      </c>
      <c r="B44" s="664"/>
      <c r="C44" s="665"/>
      <c r="D44" s="665"/>
      <c r="E44" s="672"/>
    </row>
    <row r="45" spans="1:17" ht="15.6" x14ac:dyDescent="0.3">
      <c r="A45" s="394" t="s">
        <v>194</v>
      </c>
      <c r="B45" s="664"/>
      <c r="C45" s="665"/>
      <c r="D45" s="665"/>
      <c r="E45" s="672"/>
    </row>
    <row r="46" spans="1:17" ht="15.6" x14ac:dyDescent="0.3">
      <c r="A46" s="394"/>
      <c r="B46" s="674"/>
      <c r="C46" s="674"/>
      <c r="D46" s="674"/>
      <c r="E46" s="674"/>
    </row>
    <row r="48" spans="1:17" x14ac:dyDescent="0.3">
      <c r="A48" s="389"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966D056A-940C-4E75-8651-D3B1EFF02E61}"/>
    <hyperlink ref="B49" r:id="rId2" xr:uid="{B46EB67D-3F99-494E-BFF3-9F32D1021290}"/>
  </hyperlinks>
  <pageMargins left="0.7" right="0.7" top="0.75" bottom="0.75" header="0.3" footer="0.3"/>
  <pageSetup paperSize="5" scale="61" orientation="landscape" r:id="rId3"/>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5E98E-35E2-4783-80EA-E0BDC0B242D7}">
  <sheetPr>
    <pageSetUpPr fitToPage="1"/>
  </sheetPr>
  <dimension ref="A1:Q49"/>
  <sheetViews>
    <sheetView topLeftCell="A30" zoomScale="87" zoomScaleNormal="70" workbookViewId="0">
      <selection activeCell="O31" sqref="O31"/>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4" style="8" customWidth="1"/>
    <col min="9" max="9" width="10.664062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202</v>
      </c>
      <c r="C7" s="654"/>
      <c r="D7" s="654"/>
      <c r="E7" s="14"/>
      <c r="G7" s="9"/>
      <c r="H7" s="9"/>
      <c r="I7" s="9"/>
      <c r="J7" s="9"/>
      <c r="K7" s="9"/>
      <c r="L7" s="9"/>
      <c r="M7" s="9"/>
      <c r="N7" s="9"/>
      <c r="O7" s="9"/>
      <c r="P7" s="9"/>
      <c r="Q7" s="9"/>
    </row>
    <row r="8" spans="1:17" ht="15.6" x14ac:dyDescent="0.3">
      <c r="A8" s="13" t="s">
        <v>154</v>
      </c>
      <c r="B8" s="15" t="s">
        <v>155</v>
      </c>
      <c r="C8" s="16" t="s">
        <v>156</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16" t="s">
        <v>156</v>
      </c>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191"/>
      <c r="C19" s="192"/>
      <c r="D19" s="192"/>
      <c r="E19" s="193"/>
      <c r="F19" s="194"/>
      <c r="G19" s="191"/>
      <c r="H19" s="192"/>
      <c r="I19" s="192"/>
      <c r="J19" s="192"/>
      <c r="K19" s="192"/>
      <c r="L19" s="192"/>
      <c r="M19" s="192"/>
      <c r="N19" s="192"/>
      <c r="O19" s="193"/>
      <c r="P19" s="194"/>
      <c r="Q19" s="193"/>
    </row>
    <row r="20" spans="1:17" x14ac:dyDescent="0.3">
      <c r="A20" s="37" t="s">
        <v>203</v>
      </c>
      <c r="B20" s="195"/>
      <c r="C20" s="196"/>
      <c r="D20" s="197"/>
      <c r="E20" s="197"/>
      <c r="F20" s="194"/>
      <c r="G20" s="198"/>
      <c r="H20" s="199"/>
      <c r="I20" s="199">
        <v>500</v>
      </c>
      <c r="J20" s="199"/>
      <c r="K20" s="199"/>
      <c r="L20" s="199"/>
      <c r="M20" s="199"/>
      <c r="N20" s="199"/>
      <c r="O20" s="200"/>
      <c r="P20" s="194"/>
      <c r="Q20" s="201">
        <f t="shared" ref="Q20:Q30" si="0">SUM(B20:O20)</f>
        <v>500</v>
      </c>
    </row>
    <row r="21" spans="1:17" x14ac:dyDescent="0.3">
      <c r="A21" s="38" t="s">
        <v>204</v>
      </c>
      <c r="B21" s="202"/>
      <c r="C21" s="199"/>
      <c r="D21" s="203"/>
      <c r="E21" s="203"/>
      <c r="F21" s="194"/>
      <c r="G21" s="198"/>
      <c r="H21" s="199"/>
      <c r="I21" s="199">
        <v>500</v>
      </c>
      <c r="J21" s="199"/>
      <c r="K21" s="199"/>
      <c r="L21" s="199"/>
      <c r="M21" s="199"/>
      <c r="N21" s="199"/>
      <c r="O21" s="200"/>
      <c r="P21" s="194"/>
      <c r="Q21" s="204">
        <f t="shared" si="0"/>
        <v>500</v>
      </c>
    </row>
    <row r="22" spans="1:17" x14ac:dyDescent="0.3">
      <c r="A22" s="38" t="s">
        <v>205</v>
      </c>
      <c r="B22" s="202"/>
      <c r="C22" s="199"/>
      <c r="D22" s="203"/>
      <c r="E22" s="203"/>
      <c r="F22" s="194"/>
      <c r="G22" s="198"/>
      <c r="H22" s="199"/>
      <c r="I22" s="199">
        <v>500</v>
      </c>
      <c r="J22" s="199"/>
      <c r="K22" s="199"/>
      <c r="L22" s="199"/>
      <c r="M22" s="199"/>
      <c r="N22" s="199"/>
      <c r="O22" s="200"/>
      <c r="P22" s="194"/>
      <c r="Q22" s="204">
        <f t="shared" si="0"/>
        <v>500</v>
      </c>
    </row>
    <row r="23" spans="1:17" x14ac:dyDescent="0.3">
      <c r="A23" s="38" t="s">
        <v>206</v>
      </c>
      <c r="B23" s="202"/>
      <c r="C23" s="199"/>
      <c r="D23" s="203"/>
      <c r="E23" s="203"/>
      <c r="F23" s="194"/>
      <c r="G23" s="198"/>
      <c r="H23" s="199"/>
      <c r="I23" s="199">
        <v>500</v>
      </c>
      <c r="J23" s="199"/>
      <c r="K23" s="199"/>
      <c r="L23" s="199"/>
      <c r="M23" s="199"/>
      <c r="N23" s="199"/>
      <c r="O23" s="200"/>
      <c r="P23" s="194"/>
      <c r="Q23" s="204">
        <f t="shared" si="0"/>
        <v>500</v>
      </c>
    </row>
    <row r="24" spans="1:17" x14ac:dyDescent="0.3">
      <c r="A24" s="38"/>
      <c r="B24" s="202"/>
      <c r="C24" s="199"/>
      <c r="D24" s="203"/>
      <c r="E24" s="203"/>
      <c r="F24" s="194"/>
      <c r="G24" s="198"/>
      <c r="H24" s="199"/>
      <c r="I24" s="199"/>
      <c r="J24" s="199"/>
      <c r="K24" s="199"/>
      <c r="L24" s="199"/>
      <c r="M24" s="199"/>
      <c r="N24" s="199"/>
      <c r="O24" s="200"/>
      <c r="P24" s="194"/>
      <c r="Q24" s="204">
        <f t="shared" si="0"/>
        <v>0</v>
      </c>
    </row>
    <row r="25" spans="1:17" x14ac:dyDescent="0.3">
      <c r="A25" s="38"/>
      <c r="B25" s="202"/>
      <c r="C25" s="199"/>
      <c r="D25" s="203"/>
      <c r="E25" s="203"/>
      <c r="F25" s="194"/>
      <c r="G25" s="198"/>
      <c r="H25" s="199"/>
      <c r="I25" s="199"/>
      <c r="J25" s="199"/>
      <c r="K25" s="199"/>
      <c r="L25" s="199"/>
      <c r="M25" s="199"/>
      <c r="N25" s="199"/>
      <c r="O25" s="200"/>
      <c r="P25" s="194"/>
      <c r="Q25" s="204">
        <f t="shared" si="0"/>
        <v>0</v>
      </c>
    </row>
    <row r="26" spans="1:17" x14ac:dyDescent="0.3">
      <c r="A26" s="38"/>
      <c r="B26" s="202"/>
      <c r="C26" s="199"/>
      <c r="D26" s="203"/>
      <c r="E26" s="203"/>
      <c r="F26" s="194"/>
      <c r="G26" s="198"/>
      <c r="H26" s="199"/>
      <c r="I26" s="199"/>
      <c r="J26" s="199"/>
      <c r="K26" s="199"/>
      <c r="L26" s="199"/>
      <c r="M26" s="199"/>
      <c r="N26" s="199"/>
      <c r="O26" s="200"/>
      <c r="P26" s="194"/>
      <c r="Q26" s="204">
        <f t="shared" si="0"/>
        <v>0</v>
      </c>
    </row>
    <row r="27" spans="1:17" x14ac:dyDescent="0.3">
      <c r="A27" s="38"/>
      <c r="B27" s="202"/>
      <c r="C27" s="199"/>
      <c r="D27" s="203"/>
      <c r="E27" s="203"/>
      <c r="F27" s="194"/>
      <c r="G27" s="198"/>
      <c r="H27" s="199"/>
      <c r="I27" s="199"/>
      <c r="J27" s="199"/>
      <c r="K27" s="199"/>
      <c r="L27" s="199"/>
      <c r="M27" s="199"/>
      <c r="N27" s="199"/>
      <c r="O27" s="200"/>
      <c r="P27" s="194"/>
      <c r="Q27" s="204">
        <f t="shared" si="0"/>
        <v>0</v>
      </c>
    </row>
    <row r="28" spans="1:17" x14ac:dyDescent="0.3">
      <c r="A28" s="38"/>
      <c r="B28" s="202"/>
      <c r="C28" s="199"/>
      <c r="D28" s="203"/>
      <c r="E28" s="203"/>
      <c r="F28" s="194"/>
      <c r="G28" s="198"/>
      <c r="H28" s="199"/>
      <c r="I28" s="199"/>
      <c r="J28" s="199"/>
      <c r="K28" s="199"/>
      <c r="L28" s="199"/>
      <c r="M28" s="199"/>
      <c r="N28" s="199"/>
      <c r="O28" s="200"/>
      <c r="P28" s="194"/>
      <c r="Q28" s="204">
        <f t="shared" si="0"/>
        <v>0</v>
      </c>
    </row>
    <row r="29" spans="1:17" x14ac:dyDescent="0.3">
      <c r="A29" s="38"/>
      <c r="B29" s="202"/>
      <c r="C29" s="199"/>
      <c r="D29" s="203"/>
      <c r="E29" s="203"/>
      <c r="F29" s="194"/>
      <c r="G29" s="198"/>
      <c r="H29" s="199"/>
      <c r="I29" s="199"/>
      <c r="J29" s="199"/>
      <c r="K29" s="199"/>
      <c r="L29" s="199"/>
      <c r="M29" s="199"/>
      <c r="N29" s="199"/>
      <c r="O29" s="200"/>
      <c r="P29" s="194"/>
      <c r="Q29" s="204">
        <f t="shared" si="0"/>
        <v>0</v>
      </c>
    </row>
    <row r="30" spans="1:17" ht="15" thickBot="1" x14ac:dyDescent="0.35">
      <c r="A30" s="39"/>
      <c r="B30" s="202"/>
      <c r="C30" s="199"/>
      <c r="D30" s="203"/>
      <c r="E30" s="203"/>
      <c r="F30" s="194"/>
      <c r="G30" s="198"/>
      <c r="H30" s="199"/>
      <c r="I30" s="199"/>
      <c r="J30" s="199"/>
      <c r="K30" s="199"/>
      <c r="L30" s="199"/>
      <c r="M30" s="199"/>
      <c r="N30" s="199"/>
      <c r="O30" s="200"/>
      <c r="P30" s="194"/>
      <c r="Q30" s="205">
        <f t="shared" si="0"/>
        <v>0</v>
      </c>
    </row>
    <row r="31" spans="1:17" ht="29.4" thickBot="1" x14ac:dyDescent="0.35">
      <c r="A31" s="40" t="s">
        <v>184</v>
      </c>
      <c r="B31" s="206">
        <f>9500+2248.03+1858.35+1716.79+1935.1</f>
        <v>17258.27</v>
      </c>
      <c r="C31" s="207">
        <v>277.41000000000003</v>
      </c>
      <c r="D31" s="207">
        <v>2742.9</v>
      </c>
      <c r="E31" s="208">
        <f>500.05+437.42+1929.08</f>
        <v>2866.55</v>
      </c>
      <c r="F31" s="194"/>
      <c r="G31" s="206">
        <v>2100</v>
      </c>
      <c r="H31" s="207"/>
      <c r="I31" s="207">
        <v>500</v>
      </c>
      <c r="J31" s="207">
        <v>2000</v>
      </c>
      <c r="K31" s="207">
        <v>500</v>
      </c>
      <c r="L31" s="207"/>
      <c r="M31" s="207">
        <v>1500</v>
      </c>
      <c r="N31" s="207">
        <v>4705</v>
      </c>
      <c r="O31" s="208" t="s">
        <v>207</v>
      </c>
      <c r="P31" s="194"/>
      <c r="Q31" s="193">
        <f>SUM(B31:O31)</f>
        <v>34450.130000000005</v>
      </c>
    </row>
    <row r="32" spans="1:17" ht="15" thickBot="1" x14ac:dyDescent="0.35">
      <c r="A32" s="41" t="s">
        <v>185</v>
      </c>
      <c r="B32" s="209">
        <v>17258.27</v>
      </c>
      <c r="C32" s="210">
        <v>277.41000000000003</v>
      </c>
      <c r="D32" s="210">
        <v>2742.9</v>
      </c>
      <c r="E32" s="210">
        <v>2866.55</v>
      </c>
      <c r="F32" s="211"/>
      <c r="G32" s="212">
        <v>2100</v>
      </c>
      <c r="H32" s="212">
        <v>0</v>
      </c>
      <c r="I32" s="212">
        <v>2500</v>
      </c>
      <c r="J32" s="212">
        <v>2000</v>
      </c>
      <c r="K32" s="212">
        <v>500</v>
      </c>
      <c r="L32" s="212">
        <v>0</v>
      </c>
      <c r="M32" s="212">
        <v>1500</v>
      </c>
      <c r="N32" s="212">
        <v>4705</v>
      </c>
      <c r="O32" s="212"/>
      <c r="P32" s="213"/>
      <c r="Q32" s="214">
        <f>SUM(Q19:Q31)</f>
        <v>36450.130000000005</v>
      </c>
    </row>
    <row r="33" spans="1:17" x14ac:dyDescent="0.3">
      <c r="Q33" s="42" t="s">
        <v>186</v>
      </c>
    </row>
    <row r="35" spans="1:17" ht="21" customHeight="1" x14ac:dyDescent="0.3">
      <c r="A35" s="660" t="s">
        <v>187</v>
      </c>
      <c r="B35" s="660"/>
      <c r="C35" s="660"/>
      <c r="D35" s="660"/>
      <c r="E35" s="660"/>
      <c r="F35" s="660"/>
      <c r="G35" s="660"/>
      <c r="H35" s="660"/>
    </row>
    <row r="36" spans="1:17" x14ac:dyDescent="0.3">
      <c r="A36" s="660"/>
      <c r="B36" s="660"/>
      <c r="C36" s="660"/>
      <c r="D36" s="660"/>
      <c r="E36" s="660"/>
      <c r="F36" s="660"/>
      <c r="G36" s="660"/>
      <c r="H36" s="660"/>
    </row>
    <row r="37" spans="1:17" x14ac:dyDescent="0.3">
      <c r="A37" s="660"/>
      <c r="B37" s="660"/>
      <c r="C37" s="660"/>
      <c r="D37" s="660"/>
      <c r="E37" s="660"/>
      <c r="F37" s="660"/>
      <c r="G37" s="660"/>
      <c r="H37" s="660"/>
    </row>
    <row r="38" spans="1:17" ht="15.6" x14ac:dyDescent="0.3">
      <c r="A38" s="13" t="s">
        <v>188</v>
      </c>
      <c r="B38" s="653" t="s">
        <v>208</v>
      </c>
      <c r="C38" s="654"/>
      <c r="D38" s="654"/>
      <c r="E38" s="14"/>
    </row>
    <row r="39" spans="1:17" ht="15.6" x14ac:dyDescent="0.3">
      <c r="A39" s="13" t="s">
        <v>190</v>
      </c>
      <c r="B39" s="653" t="s">
        <v>208</v>
      </c>
      <c r="C39" s="654"/>
      <c r="D39" s="654"/>
      <c r="E39" s="661"/>
    </row>
    <row r="40" spans="1:17" ht="15.6" x14ac:dyDescent="0.3">
      <c r="A40" s="13"/>
      <c r="B40" s="9"/>
      <c r="C40" s="9"/>
      <c r="D40" s="9"/>
      <c r="E40" s="9"/>
    </row>
    <row r="41" spans="1:17" ht="15.6" x14ac:dyDescent="0.3">
      <c r="A41" s="13"/>
      <c r="B41" s="9"/>
      <c r="C41" s="9"/>
      <c r="D41" s="9"/>
      <c r="E41" s="9"/>
    </row>
    <row r="42" spans="1:17" x14ac:dyDescent="0.3">
      <c r="A42" s="662" t="s">
        <v>192</v>
      </c>
      <c r="B42" s="662"/>
      <c r="C42" s="662"/>
      <c r="D42" s="662"/>
      <c r="E42" s="662"/>
      <c r="F42" s="662"/>
      <c r="G42" s="662"/>
      <c r="H42" s="662"/>
    </row>
    <row r="43" spans="1:17" x14ac:dyDescent="0.3">
      <c r="A43" s="662"/>
      <c r="B43" s="662"/>
      <c r="C43" s="662"/>
      <c r="D43" s="662"/>
      <c r="E43" s="662"/>
      <c r="F43" s="662"/>
      <c r="G43" s="662"/>
      <c r="H43" s="662"/>
    </row>
    <row r="44" spans="1:17" ht="15.6" x14ac:dyDescent="0.3">
      <c r="A44" s="13" t="s">
        <v>193</v>
      </c>
      <c r="B44" s="653" t="s">
        <v>209</v>
      </c>
      <c r="C44" s="654"/>
      <c r="D44" s="654"/>
      <c r="E44" s="661"/>
    </row>
    <row r="45" spans="1:17" ht="15.6" x14ac:dyDescent="0.3">
      <c r="A45" s="13" t="s">
        <v>194</v>
      </c>
      <c r="B45" s="653" t="s">
        <v>210</v>
      </c>
      <c r="C45" s="654"/>
      <c r="D45" s="654"/>
      <c r="E45" s="661"/>
    </row>
    <row r="46" spans="1:17" ht="15.6" x14ac:dyDescent="0.3">
      <c r="A46" s="13"/>
      <c r="B46" s="663"/>
      <c r="C46" s="663"/>
      <c r="D46" s="663"/>
      <c r="E46" s="663"/>
    </row>
    <row r="48" spans="1:17" x14ac:dyDescent="0.3">
      <c r="A48" s="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BF1ECBFE-9BC7-4229-A12E-4852AD61F73C}"/>
    <hyperlink ref="B49" r:id="rId2" xr:uid="{1A082348-775E-4220-BC96-334AF1DD6112}"/>
  </hyperlinks>
  <pageMargins left="0.7" right="0.7" top="0.75" bottom="0.75" header="0.3" footer="0.3"/>
  <pageSetup scale="51" orientation="landscape" r:id="rId3"/>
  <legacy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8CA66-E90D-4E45-9985-47C7D6B4DA17}">
  <sheetPr>
    <pageSetUpPr fitToPage="1"/>
  </sheetPr>
  <dimension ref="A1:Q49"/>
  <sheetViews>
    <sheetView topLeftCell="A25" zoomScale="87" zoomScaleNormal="70" workbookViewId="0">
      <selection activeCell="B32" sqref="B32:O32"/>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4" style="8" customWidth="1"/>
    <col min="9" max="9" width="10.664062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153</v>
      </c>
      <c r="C7" s="654"/>
      <c r="D7" s="654"/>
      <c r="E7" s="14"/>
      <c r="G7" s="9"/>
      <c r="H7" s="9"/>
      <c r="I7" s="9"/>
      <c r="J7" s="9"/>
      <c r="K7" s="9"/>
      <c r="L7" s="9"/>
      <c r="M7" s="9"/>
      <c r="N7" s="9"/>
      <c r="O7" s="9"/>
      <c r="P7" s="9"/>
      <c r="Q7" s="9"/>
    </row>
    <row r="8" spans="1:17" ht="15.6" x14ac:dyDescent="0.3">
      <c r="A8" s="13" t="s">
        <v>154</v>
      </c>
      <c r="B8" s="15" t="s">
        <v>155</v>
      </c>
      <c r="C8" s="16" t="s">
        <v>156</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t="s">
        <v>156</v>
      </c>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16"/>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33"/>
      <c r="C19" s="34"/>
      <c r="D19" s="34"/>
      <c r="E19" s="35"/>
      <c r="F19" s="36"/>
      <c r="G19" s="33"/>
      <c r="H19" s="34"/>
      <c r="I19" s="34"/>
      <c r="J19" s="34"/>
      <c r="K19" s="34"/>
      <c r="L19" s="34"/>
      <c r="M19" s="34"/>
      <c r="N19" s="34"/>
      <c r="O19" s="35"/>
      <c r="P19" s="36"/>
      <c r="Q19" s="35"/>
    </row>
    <row r="20" spans="1:17" x14ac:dyDescent="0.3">
      <c r="A20" s="37" t="s">
        <v>183</v>
      </c>
      <c r="B20" s="195">
        <v>55000</v>
      </c>
      <c r="C20" s="196">
        <v>500</v>
      </c>
      <c r="D20" s="197"/>
      <c r="E20" s="197"/>
      <c r="F20" s="194"/>
      <c r="G20" s="198"/>
      <c r="H20" s="199"/>
      <c r="I20" s="199"/>
      <c r="J20" s="199">
        <v>250</v>
      </c>
      <c r="K20" s="199">
        <v>1000</v>
      </c>
      <c r="L20" s="199">
        <v>1000</v>
      </c>
      <c r="M20" s="199">
        <v>5000</v>
      </c>
      <c r="N20" s="199">
        <v>500</v>
      </c>
      <c r="O20" s="200"/>
      <c r="P20" s="194"/>
      <c r="Q20" s="201">
        <f t="shared" ref="Q20:Q30" si="0">SUM(B20:O20)</f>
        <v>63250</v>
      </c>
    </row>
    <row r="21" spans="1:17" x14ac:dyDescent="0.3">
      <c r="A21" s="38"/>
      <c r="B21" s="202"/>
      <c r="C21" s="199"/>
      <c r="D21" s="203"/>
      <c r="E21" s="203"/>
      <c r="F21" s="194"/>
      <c r="G21" s="198"/>
      <c r="H21" s="199"/>
      <c r="I21" s="199"/>
      <c r="J21" s="199"/>
      <c r="K21" s="199"/>
      <c r="L21" s="199"/>
      <c r="M21" s="199"/>
      <c r="N21" s="199"/>
      <c r="O21" s="200"/>
      <c r="P21" s="194"/>
      <c r="Q21" s="204">
        <f t="shared" si="0"/>
        <v>0</v>
      </c>
    </row>
    <row r="22" spans="1:17" x14ac:dyDescent="0.3">
      <c r="A22" s="38"/>
      <c r="B22" s="202"/>
      <c r="C22" s="199"/>
      <c r="D22" s="203"/>
      <c r="E22" s="203"/>
      <c r="F22" s="194"/>
      <c r="G22" s="198"/>
      <c r="H22" s="199"/>
      <c r="I22" s="199"/>
      <c r="J22" s="199"/>
      <c r="K22" s="199"/>
      <c r="L22" s="199"/>
      <c r="M22" s="199"/>
      <c r="N22" s="199"/>
      <c r="O22" s="200"/>
      <c r="P22" s="194"/>
      <c r="Q22" s="204">
        <f t="shared" si="0"/>
        <v>0</v>
      </c>
    </row>
    <row r="23" spans="1:17" x14ac:dyDescent="0.3">
      <c r="A23" s="38"/>
      <c r="B23" s="202"/>
      <c r="C23" s="199"/>
      <c r="D23" s="203"/>
      <c r="E23" s="203"/>
      <c r="F23" s="194"/>
      <c r="G23" s="198"/>
      <c r="H23" s="199"/>
      <c r="I23" s="199"/>
      <c r="J23" s="199"/>
      <c r="K23" s="199"/>
      <c r="L23" s="199"/>
      <c r="M23" s="199"/>
      <c r="N23" s="199"/>
      <c r="O23" s="200"/>
      <c r="P23" s="194"/>
      <c r="Q23" s="204">
        <f t="shared" si="0"/>
        <v>0</v>
      </c>
    </row>
    <row r="24" spans="1:17" x14ac:dyDescent="0.3">
      <c r="A24" s="38"/>
      <c r="B24" s="202"/>
      <c r="C24" s="199"/>
      <c r="D24" s="203"/>
      <c r="E24" s="203"/>
      <c r="F24" s="194"/>
      <c r="G24" s="198"/>
      <c r="H24" s="199"/>
      <c r="I24" s="199"/>
      <c r="J24" s="199"/>
      <c r="K24" s="199"/>
      <c r="L24" s="199"/>
      <c r="M24" s="199"/>
      <c r="N24" s="199"/>
      <c r="O24" s="200"/>
      <c r="P24" s="194"/>
      <c r="Q24" s="204">
        <f t="shared" si="0"/>
        <v>0</v>
      </c>
    </row>
    <row r="25" spans="1:17" x14ac:dyDescent="0.3">
      <c r="A25" s="38"/>
      <c r="B25" s="202"/>
      <c r="C25" s="199"/>
      <c r="D25" s="203"/>
      <c r="E25" s="203"/>
      <c r="F25" s="194"/>
      <c r="G25" s="198"/>
      <c r="H25" s="199"/>
      <c r="I25" s="199"/>
      <c r="J25" s="199"/>
      <c r="K25" s="199"/>
      <c r="L25" s="199"/>
      <c r="M25" s="199"/>
      <c r="N25" s="199"/>
      <c r="O25" s="200"/>
      <c r="P25" s="194"/>
      <c r="Q25" s="204">
        <f t="shared" si="0"/>
        <v>0</v>
      </c>
    </row>
    <row r="26" spans="1:17" x14ac:dyDescent="0.3">
      <c r="A26" s="38"/>
      <c r="B26" s="202"/>
      <c r="C26" s="199"/>
      <c r="D26" s="203"/>
      <c r="E26" s="203"/>
      <c r="F26" s="194"/>
      <c r="G26" s="198"/>
      <c r="H26" s="199"/>
      <c r="I26" s="199"/>
      <c r="J26" s="199"/>
      <c r="K26" s="199"/>
      <c r="L26" s="199"/>
      <c r="M26" s="199"/>
      <c r="N26" s="199"/>
      <c r="O26" s="200"/>
      <c r="P26" s="194"/>
      <c r="Q26" s="204">
        <f t="shared" si="0"/>
        <v>0</v>
      </c>
    </row>
    <row r="27" spans="1:17" x14ac:dyDescent="0.3">
      <c r="A27" s="38"/>
      <c r="B27" s="202"/>
      <c r="C27" s="199"/>
      <c r="D27" s="203"/>
      <c r="E27" s="203"/>
      <c r="F27" s="194"/>
      <c r="G27" s="198"/>
      <c r="H27" s="199"/>
      <c r="I27" s="199"/>
      <c r="J27" s="199"/>
      <c r="K27" s="199"/>
      <c r="L27" s="199"/>
      <c r="M27" s="199"/>
      <c r="N27" s="199"/>
      <c r="O27" s="200"/>
      <c r="P27" s="194"/>
      <c r="Q27" s="204">
        <f t="shared" si="0"/>
        <v>0</v>
      </c>
    </row>
    <row r="28" spans="1:17" x14ac:dyDescent="0.3">
      <c r="A28" s="38"/>
      <c r="B28" s="202"/>
      <c r="C28" s="199"/>
      <c r="D28" s="203"/>
      <c r="E28" s="203"/>
      <c r="F28" s="194"/>
      <c r="G28" s="198"/>
      <c r="H28" s="199"/>
      <c r="I28" s="199"/>
      <c r="J28" s="199"/>
      <c r="K28" s="199"/>
      <c r="L28" s="199"/>
      <c r="M28" s="199"/>
      <c r="N28" s="199"/>
      <c r="O28" s="200"/>
      <c r="P28" s="194"/>
      <c r="Q28" s="204">
        <f t="shared" si="0"/>
        <v>0</v>
      </c>
    </row>
    <row r="29" spans="1:17" x14ac:dyDescent="0.3">
      <c r="A29" s="38"/>
      <c r="B29" s="202"/>
      <c r="C29" s="199"/>
      <c r="D29" s="203"/>
      <c r="E29" s="203"/>
      <c r="F29" s="194"/>
      <c r="G29" s="198"/>
      <c r="H29" s="199"/>
      <c r="I29" s="199"/>
      <c r="J29" s="199"/>
      <c r="K29" s="199"/>
      <c r="L29" s="199"/>
      <c r="M29" s="199"/>
      <c r="N29" s="199"/>
      <c r="O29" s="200"/>
      <c r="P29" s="194"/>
      <c r="Q29" s="204">
        <f t="shared" si="0"/>
        <v>0</v>
      </c>
    </row>
    <row r="30" spans="1:17" ht="15" thickBot="1" x14ac:dyDescent="0.35">
      <c r="A30" s="39"/>
      <c r="B30" s="202"/>
      <c r="C30" s="199"/>
      <c r="D30" s="203"/>
      <c r="E30" s="203"/>
      <c r="F30" s="194"/>
      <c r="G30" s="198"/>
      <c r="H30" s="199"/>
      <c r="I30" s="199"/>
      <c r="J30" s="199"/>
      <c r="K30" s="199"/>
      <c r="L30" s="199"/>
      <c r="M30" s="199"/>
      <c r="N30" s="199"/>
      <c r="O30" s="200"/>
      <c r="P30" s="194"/>
      <c r="Q30" s="205">
        <f t="shared" si="0"/>
        <v>0</v>
      </c>
    </row>
    <row r="31" spans="1:17" ht="29.4" thickBot="1" x14ac:dyDescent="0.35">
      <c r="A31" s="40" t="s">
        <v>184</v>
      </c>
      <c r="B31" s="206"/>
      <c r="C31" s="207"/>
      <c r="D31" s="207"/>
      <c r="E31" s="208"/>
      <c r="F31" s="194"/>
      <c r="G31" s="206"/>
      <c r="H31" s="207"/>
      <c r="I31" s="207"/>
      <c r="J31" s="207"/>
      <c r="K31" s="207"/>
      <c r="L31" s="207"/>
      <c r="M31" s="207"/>
      <c r="N31" s="207"/>
      <c r="O31" s="208"/>
      <c r="P31" s="194"/>
      <c r="Q31" s="193">
        <f>SUM(B31:O31)</f>
        <v>0</v>
      </c>
    </row>
    <row r="32" spans="1:17" ht="15" thickBot="1" x14ac:dyDescent="0.35">
      <c r="A32" s="41" t="s">
        <v>185</v>
      </c>
      <c r="B32" s="209">
        <f>SUM(B20:B31)</f>
        <v>55000</v>
      </c>
      <c r="C32" s="209">
        <f t="shared" ref="C32:O32" si="1">SUM(C20:C31)</f>
        <v>500</v>
      </c>
      <c r="D32" s="209">
        <f t="shared" si="1"/>
        <v>0</v>
      </c>
      <c r="E32" s="209">
        <f t="shared" si="1"/>
        <v>0</v>
      </c>
      <c r="F32" s="209">
        <f t="shared" si="1"/>
        <v>0</v>
      </c>
      <c r="G32" s="209">
        <f t="shared" si="1"/>
        <v>0</v>
      </c>
      <c r="H32" s="209">
        <f t="shared" si="1"/>
        <v>0</v>
      </c>
      <c r="I32" s="209">
        <f t="shared" si="1"/>
        <v>0</v>
      </c>
      <c r="J32" s="209">
        <f t="shared" si="1"/>
        <v>250</v>
      </c>
      <c r="K32" s="209">
        <f t="shared" si="1"/>
        <v>1000</v>
      </c>
      <c r="L32" s="209">
        <f t="shared" si="1"/>
        <v>1000</v>
      </c>
      <c r="M32" s="209">
        <f t="shared" si="1"/>
        <v>5000</v>
      </c>
      <c r="N32" s="209">
        <f t="shared" si="1"/>
        <v>500</v>
      </c>
      <c r="O32" s="209">
        <f t="shared" si="1"/>
        <v>0</v>
      </c>
      <c r="P32" s="213"/>
      <c r="Q32" s="214">
        <f>SUM(Q19:Q31)</f>
        <v>63250</v>
      </c>
    </row>
    <row r="33" spans="1:17" x14ac:dyDescent="0.3">
      <c r="Q33" s="42" t="s">
        <v>186</v>
      </c>
    </row>
    <row r="35" spans="1:17" ht="21" customHeight="1" x14ac:dyDescent="0.3">
      <c r="A35" s="660" t="s">
        <v>187</v>
      </c>
      <c r="B35" s="660"/>
      <c r="C35" s="660"/>
      <c r="D35" s="660"/>
      <c r="E35" s="660"/>
      <c r="F35" s="660"/>
      <c r="G35" s="660"/>
      <c r="H35" s="660"/>
    </row>
    <row r="36" spans="1:17" x14ac:dyDescent="0.3">
      <c r="A36" s="660"/>
      <c r="B36" s="660"/>
      <c r="C36" s="660"/>
      <c r="D36" s="660"/>
      <c r="E36" s="660"/>
      <c r="F36" s="660"/>
      <c r="G36" s="660"/>
      <c r="H36" s="660"/>
    </row>
    <row r="37" spans="1:17" x14ac:dyDescent="0.3">
      <c r="A37" s="660"/>
      <c r="B37" s="660"/>
      <c r="C37" s="660"/>
      <c r="D37" s="660"/>
      <c r="E37" s="660"/>
      <c r="F37" s="660"/>
      <c r="G37" s="660"/>
      <c r="H37" s="660"/>
    </row>
    <row r="38" spans="1:17" ht="15.6" x14ac:dyDescent="0.3">
      <c r="A38" s="13" t="s">
        <v>188</v>
      </c>
      <c r="B38" s="653" t="s">
        <v>189</v>
      </c>
      <c r="C38" s="654"/>
      <c r="D38" s="654"/>
      <c r="E38" s="14"/>
    </row>
    <row r="39" spans="1:17" ht="15.6" x14ac:dyDescent="0.3">
      <c r="A39" s="13" t="s">
        <v>190</v>
      </c>
      <c r="B39" s="653" t="s">
        <v>191</v>
      </c>
      <c r="C39" s="654"/>
      <c r="D39" s="654"/>
      <c r="E39" s="661"/>
    </row>
    <row r="40" spans="1:17" ht="15.6" x14ac:dyDescent="0.3">
      <c r="A40" s="13"/>
      <c r="B40" s="9"/>
      <c r="C40" s="9"/>
      <c r="D40" s="9"/>
      <c r="E40" s="9"/>
    </row>
    <row r="41" spans="1:17" ht="15.6" x14ac:dyDescent="0.3">
      <c r="A41" s="13"/>
      <c r="B41" s="9"/>
      <c r="C41" s="9"/>
      <c r="D41" s="9"/>
      <c r="E41" s="9"/>
    </row>
    <row r="42" spans="1:17" x14ac:dyDescent="0.3">
      <c r="A42" s="662" t="s">
        <v>192</v>
      </c>
      <c r="B42" s="662"/>
      <c r="C42" s="662"/>
      <c r="D42" s="662"/>
      <c r="E42" s="662"/>
      <c r="F42" s="662"/>
      <c r="G42" s="662"/>
      <c r="H42" s="662"/>
    </row>
    <row r="43" spans="1:17" x14ac:dyDescent="0.3">
      <c r="A43" s="662"/>
      <c r="B43" s="662"/>
      <c r="C43" s="662"/>
      <c r="D43" s="662"/>
      <c r="E43" s="662"/>
      <c r="F43" s="662"/>
      <c r="G43" s="662"/>
      <c r="H43" s="662"/>
    </row>
    <row r="44" spans="1:17" ht="15.6" x14ac:dyDescent="0.3">
      <c r="A44" s="13" t="s">
        <v>193</v>
      </c>
      <c r="B44" s="653"/>
      <c r="C44" s="654"/>
      <c r="D44" s="654"/>
      <c r="E44" s="661"/>
    </row>
    <row r="45" spans="1:17" ht="15.6" x14ac:dyDescent="0.3">
      <c r="A45" s="13" t="s">
        <v>194</v>
      </c>
      <c r="B45" s="653"/>
      <c r="C45" s="654"/>
      <c r="D45" s="654"/>
      <c r="E45" s="661"/>
    </row>
    <row r="46" spans="1:17" ht="15.6" x14ac:dyDescent="0.3">
      <c r="A46" s="13"/>
      <c r="B46" s="663"/>
      <c r="C46" s="663"/>
      <c r="D46" s="663"/>
      <c r="E46" s="663"/>
    </row>
    <row r="48" spans="1:17" x14ac:dyDescent="0.3">
      <c r="A48" s="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3DFFBC62-511A-4646-A312-4256C41D52D9}"/>
    <hyperlink ref="B49" r:id="rId2" xr:uid="{CB52FD4B-95C7-436E-9522-4760A3C9EB8E}"/>
  </hyperlinks>
  <pageMargins left="0.7" right="0.7" top="0.75" bottom="0.75" header="0.3" footer="0.3"/>
  <pageSetup scale="51" orientation="landscape" r:id="rId3"/>
  <legacy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5B6EE-9CA2-4C36-9F28-561202280DEB}">
  <sheetPr>
    <pageSetUpPr fitToPage="1"/>
  </sheetPr>
  <dimension ref="A1:Q49"/>
  <sheetViews>
    <sheetView topLeftCell="A31" zoomScale="87" zoomScaleNormal="70" workbookViewId="0">
      <selection activeCell="L35" sqref="L35"/>
    </sheetView>
  </sheetViews>
  <sheetFormatPr defaultRowHeight="14.4" x14ac:dyDescent="0.3"/>
  <cols>
    <col min="1" max="1" width="33.5546875" style="389" customWidth="1"/>
    <col min="2" max="5" width="15.21875" style="389" customWidth="1"/>
    <col min="6" max="6" width="1.6640625" style="389" customWidth="1"/>
    <col min="7" max="7" width="10.77734375" style="389" customWidth="1"/>
    <col min="8" max="8" width="14" style="389" customWidth="1"/>
    <col min="9" max="9" width="10.77734375" style="389" customWidth="1"/>
    <col min="10" max="10" width="13.21875" style="389" customWidth="1"/>
    <col min="11" max="11" width="14" style="389" customWidth="1"/>
    <col min="12" max="12" width="15.21875" style="389" customWidth="1"/>
    <col min="13" max="14" width="10.77734375" style="389" customWidth="1"/>
    <col min="15" max="15" width="19.88671875" style="389" customWidth="1"/>
    <col min="16" max="16" width="2.21875" style="389" customWidth="1"/>
    <col min="17" max="17" width="12.77734375" style="389" customWidth="1"/>
    <col min="18" max="16384" width="8.88671875" style="389"/>
  </cols>
  <sheetData>
    <row r="1" spans="1:17" ht="21" x14ac:dyDescent="0.4">
      <c r="A1" s="388" t="s">
        <v>148</v>
      </c>
      <c r="G1" s="390"/>
      <c r="H1" s="390"/>
      <c r="I1" s="390"/>
      <c r="J1" s="390"/>
      <c r="K1" s="390"/>
      <c r="L1" s="390"/>
      <c r="M1" s="390"/>
      <c r="N1" s="390"/>
      <c r="O1" s="390"/>
      <c r="P1" s="390"/>
      <c r="Q1" s="390"/>
    </row>
    <row r="2" spans="1:17" ht="21" x14ac:dyDescent="0.4">
      <c r="A2" s="388" t="s">
        <v>149</v>
      </c>
      <c r="G2" s="390"/>
      <c r="H2" s="390"/>
      <c r="I2" s="390"/>
      <c r="J2" s="390"/>
      <c r="K2" s="390"/>
      <c r="L2" s="390"/>
      <c r="M2" s="390"/>
      <c r="N2" s="390"/>
      <c r="O2" s="390"/>
      <c r="P2" s="390"/>
      <c r="Q2" s="390"/>
    </row>
    <row r="3" spans="1:17" ht="15.6" x14ac:dyDescent="0.3">
      <c r="A3" s="391" t="s">
        <v>150</v>
      </c>
      <c r="G3" s="390"/>
      <c r="H3" s="390"/>
      <c r="I3" s="390"/>
      <c r="J3" s="390"/>
      <c r="K3" s="390"/>
      <c r="L3" s="390"/>
      <c r="M3" s="390"/>
      <c r="N3" s="390"/>
      <c r="O3" s="390"/>
      <c r="P3" s="390"/>
      <c r="Q3" s="390"/>
    </row>
    <row r="4" spans="1:17" ht="15.6" x14ac:dyDescent="0.3">
      <c r="A4" s="392" t="s">
        <v>151</v>
      </c>
      <c r="G4" s="390"/>
      <c r="H4" s="390"/>
      <c r="I4" s="390"/>
      <c r="J4" s="390"/>
      <c r="K4" s="390"/>
      <c r="L4" s="390"/>
      <c r="M4" s="390"/>
      <c r="N4" s="390"/>
      <c r="O4" s="390"/>
      <c r="P4" s="390"/>
      <c r="Q4" s="390"/>
    </row>
    <row r="5" spans="1:17" ht="15.6" x14ac:dyDescent="0.3">
      <c r="A5" s="391"/>
      <c r="G5" s="390"/>
      <c r="H5" s="390"/>
      <c r="I5" s="390"/>
      <c r="J5" s="390"/>
      <c r="K5" s="390"/>
      <c r="L5" s="390"/>
      <c r="M5" s="390"/>
      <c r="N5" s="390"/>
      <c r="O5" s="390"/>
      <c r="P5" s="390"/>
      <c r="Q5" s="390"/>
    </row>
    <row r="6" spans="1:17" x14ac:dyDescent="0.3">
      <c r="A6" s="393"/>
      <c r="G6" s="390"/>
      <c r="H6" s="390"/>
      <c r="I6" s="390"/>
      <c r="J6" s="390"/>
      <c r="K6" s="390"/>
      <c r="L6" s="390"/>
      <c r="M6" s="390"/>
      <c r="N6" s="390"/>
      <c r="O6" s="390"/>
      <c r="P6" s="390"/>
      <c r="Q6" s="390"/>
    </row>
    <row r="7" spans="1:17" ht="15.6" x14ac:dyDescent="0.3">
      <c r="A7" s="394" t="s">
        <v>152</v>
      </c>
      <c r="B7" s="664" t="s">
        <v>840</v>
      </c>
      <c r="C7" s="665"/>
      <c r="D7" s="665"/>
      <c r="E7" s="395" t="s">
        <v>841</v>
      </c>
      <c r="G7" s="390"/>
      <c r="H7" s="390"/>
      <c r="I7" s="390"/>
      <c r="J7" s="390"/>
      <c r="K7" s="390"/>
      <c r="L7" s="390"/>
      <c r="M7" s="390"/>
      <c r="N7" s="390"/>
      <c r="O7" s="390"/>
      <c r="P7" s="390"/>
      <c r="Q7" s="390"/>
    </row>
    <row r="8" spans="1:17" ht="15.6" x14ac:dyDescent="0.3">
      <c r="A8" s="394" t="s">
        <v>154</v>
      </c>
      <c r="B8" s="396" t="s">
        <v>155</v>
      </c>
      <c r="C8" s="397" t="s">
        <v>156</v>
      </c>
      <c r="D8" s="398" t="s">
        <v>157</v>
      </c>
      <c r="E8" s="398"/>
      <c r="G8" s="390"/>
      <c r="M8" s="390"/>
      <c r="N8" s="390"/>
      <c r="O8" s="390"/>
      <c r="P8" s="390"/>
      <c r="Q8" s="390"/>
    </row>
    <row r="9" spans="1:17" ht="15.6" x14ac:dyDescent="0.3">
      <c r="A9" s="394"/>
      <c r="B9" s="396" t="s">
        <v>158</v>
      </c>
      <c r="C9" s="399"/>
      <c r="D9" s="398" t="s">
        <v>159</v>
      </c>
      <c r="E9" s="398"/>
      <c r="G9" s="390"/>
      <c r="M9" s="390"/>
      <c r="N9" s="390"/>
      <c r="O9" s="390"/>
      <c r="P9" s="390"/>
      <c r="Q9" s="390"/>
    </row>
    <row r="10" spans="1:17" ht="15.6" x14ac:dyDescent="0.3">
      <c r="A10" s="394"/>
      <c r="B10" s="390"/>
      <c r="C10" s="390"/>
      <c r="D10" s="390"/>
      <c r="E10" s="390"/>
      <c r="G10" s="390"/>
      <c r="H10" s="390"/>
      <c r="I10" s="390"/>
      <c r="J10" s="390"/>
      <c r="K10" s="390"/>
      <c r="L10" s="390"/>
      <c r="M10" s="390"/>
      <c r="N10" s="390"/>
      <c r="O10" s="390"/>
      <c r="P10" s="390"/>
      <c r="Q10" s="390"/>
    </row>
    <row r="11" spans="1:17" ht="15.6" x14ac:dyDescent="0.3">
      <c r="A11" s="394" t="s">
        <v>160</v>
      </c>
      <c r="B11" s="396" t="s">
        <v>161</v>
      </c>
      <c r="C11" s="461" t="s">
        <v>156</v>
      </c>
      <c r="G11" s="390"/>
      <c r="H11" s="390"/>
      <c r="I11" s="390"/>
      <c r="J11" s="390"/>
      <c r="K11" s="390"/>
      <c r="L11" s="390"/>
      <c r="M11" s="390"/>
      <c r="N11" s="390"/>
      <c r="O11" s="390"/>
      <c r="P11" s="390"/>
      <c r="Q11" s="390"/>
    </row>
    <row r="12" spans="1:17" x14ac:dyDescent="0.3">
      <c r="B12" s="396" t="s">
        <v>162</v>
      </c>
      <c r="C12" s="397"/>
      <c r="G12" s="390"/>
      <c r="H12" s="390"/>
      <c r="I12" s="390"/>
      <c r="J12" s="390"/>
      <c r="K12" s="390"/>
      <c r="L12" s="390"/>
      <c r="M12" s="390"/>
      <c r="N12" s="390"/>
      <c r="O12" s="390"/>
      <c r="P12" s="390"/>
      <c r="Q12" s="390"/>
    </row>
    <row r="13" spans="1:17" ht="15.6" x14ac:dyDescent="0.3">
      <c r="A13" s="394"/>
      <c r="B13" s="396" t="s">
        <v>163</v>
      </c>
      <c r="C13" s="397"/>
      <c r="D13" s="390"/>
      <c r="E13" s="390"/>
      <c r="G13" s="390"/>
      <c r="H13" s="390"/>
      <c r="I13" s="390"/>
      <c r="J13" s="390"/>
      <c r="K13" s="390"/>
      <c r="L13" s="390"/>
      <c r="M13" s="390"/>
      <c r="N13" s="390"/>
      <c r="O13" s="390"/>
      <c r="P13" s="390"/>
      <c r="Q13" s="390"/>
    </row>
    <row r="14" spans="1:17" ht="15.6" x14ac:dyDescent="0.3">
      <c r="A14" s="394"/>
      <c r="B14" s="390"/>
      <c r="C14" s="390"/>
      <c r="D14" s="390"/>
      <c r="E14" s="390"/>
      <c r="G14" s="390"/>
      <c r="H14" s="390"/>
      <c r="I14" s="390"/>
      <c r="J14" s="390"/>
      <c r="K14" s="390"/>
      <c r="L14" s="390"/>
      <c r="M14" s="390"/>
      <c r="N14" s="390"/>
      <c r="O14" s="390"/>
      <c r="P14" s="390"/>
      <c r="Q14" s="390"/>
    </row>
    <row r="15" spans="1:17" x14ac:dyDescent="0.3">
      <c r="B15" s="666" t="s">
        <v>164</v>
      </c>
      <c r="C15" s="666"/>
      <c r="D15" s="666"/>
      <c r="E15" s="666"/>
      <c r="F15" s="666"/>
      <c r="G15" s="666"/>
      <c r="H15" s="666"/>
      <c r="I15" s="666"/>
      <c r="J15" s="666"/>
      <c r="K15" s="666"/>
      <c r="L15" s="666"/>
      <c r="M15" s="666"/>
      <c r="N15" s="666"/>
      <c r="O15" s="666"/>
      <c r="P15" s="390"/>
      <c r="Q15" s="390"/>
    </row>
    <row r="16" spans="1:17" ht="15" thickBot="1" x14ac:dyDescent="0.35">
      <c r="B16" s="401"/>
      <c r="C16" s="401"/>
      <c r="D16" s="401"/>
      <c r="E16" s="401"/>
      <c r="F16" s="401"/>
      <c r="G16" s="401"/>
      <c r="H16" s="401"/>
      <c r="I16" s="401"/>
      <c r="J16" s="401"/>
      <c r="K16" s="401"/>
      <c r="L16" s="401"/>
      <c r="M16" s="401"/>
      <c r="N16" s="401"/>
      <c r="O16" s="401"/>
      <c r="P16" s="390"/>
      <c r="Q16" s="390"/>
    </row>
    <row r="17" spans="1:17" x14ac:dyDescent="0.3">
      <c r="B17" s="667" t="s">
        <v>165</v>
      </c>
      <c r="C17" s="668"/>
      <c r="D17" s="668"/>
      <c r="E17" s="668"/>
      <c r="F17" s="402"/>
      <c r="G17" s="669" t="s">
        <v>166</v>
      </c>
      <c r="H17" s="669"/>
      <c r="I17" s="669"/>
      <c r="J17" s="669"/>
      <c r="K17" s="669"/>
      <c r="L17" s="669"/>
      <c r="M17" s="669"/>
      <c r="N17" s="669"/>
      <c r="O17" s="670"/>
      <c r="P17" s="403"/>
      <c r="Q17" s="404" t="s">
        <v>167</v>
      </c>
    </row>
    <row r="18" spans="1:17" ht="58.2" thickBot="1" x14ac:dyDescent="0.35">
      <c r="B18" s="405" t="s">
        <v>168</v>
      </c>
      <c r="C18" s="406" t="s">
        <v>169</v>
      </c>
      <c r="D18" s="406" t="s">
        <v>170</v>
      </c>
      <c r="E18" s="406" t="s">
        <v>171</v>
      </c>
      <c r="F18" s="407"/>
      <c r="G18" s="408" t="s">
        <v>172</v>
      </c>
      <c r="H18" s="408" t="s">
        <v>173</v>
      </c>
      <c r="I18" s="408" t="s">
        <v>174</v>
      </c>
      <c r="J18" s="408" t="s">
        <v>175</v>
      </c>
      <c r="K18" s="408" t="s">
        <v>176</v>
      </c>
      <c r="L18" s="408" t="s">
        <v>177</v>
      </c>
      <c r="M18" s="408" t="s">
        <v>178</v>
      </c>
      <c r="N18" s="409" t="s">
        <v>179</v>
      </c>
      <c r="O18" s="410" t="s">
        <v>180</v>
      </c>
      <c r="P18" s="411"/>
      <c r="Q18" s="412" t="s">
        <v>181</v>
      </c>
    </row>
    <row r="19" spans="1:17" ht="15" thickBot="1" x14ac:dyDescent="0.35">
      <c r="A19" s="413" t="s">
        <v>182</v>
      </c>
      <c r="B19" s="414"/>
      <c r="C19" s="415"/>
      <c r="D19" s="415"/>
      <c r="E19" s="416"/>
      <c r="F19" s="417"/>
      <c r="G19" s="414"/>
      <c r="H19" s="415"/>
      <c r="I19" s="415"/>
      <c r="J19" s="415"/>
      <c r="K19" s="415"/>
      <c r="L19" s="415"/>
      <c r="M19" s="415"/>
      <c r="N19" s="415"/>
      <c r="O19" s="416"/>
      <c r="P19" s="417"/>
      <c r="Q19" s="416"/>
    </row>
    <row r="20" spans="1:17" x14ac:dyDescent="0.3">
      <c r="A20" s="418" t="s">
        <v>842</v>
      </c>
      <c r="B20" s="462">
        <v>10000</v>
      </c>
      <c r="C20" s="463">
        <v>1000</v>
      </c>
      <c r="D20" s="464">
        <v>1500</v>
      </c>
      <c r="E20" s="419">
        <v>0</v>
      </c>
      <c r="F20" s="417"/>
      <c r="G20" s="420">
        <v>0</v>
      </c>
      <c r="H20" s="465">
        <v>300</v>
      </c>
      <c r="I20" s="421">
        <v>0</v>
      </c>
      <c r="J20" s="465">
        <v>2000</v>
      </c>
      <c r="K20" s="421">
        <v>0</v>
      </c>
      <c r="L20" s="465">
        <v>1000</v>
      </c>
      <c r="M20" s="465">
        <v>1000</v>
      </c>
      <c r="N20" s="421">
        <v>0</v>
      </c>
      <c r="O20" s="422">
        <v>0</v>
      </c>
      <c r="P20" s="417"/>
      <c r="Q20" s="456">
        <f t="shared" ref="Q20:Q30" si="0">SUM(B20:O20)</f>
        <v>16800</v>
      </c>
    </row>
    <row r="21" spans="1:17" x14ac:dyDescent="0.3">
      <c r="A21" s="425"/>
      <c r="B21" s="426"/>
      <c r="C21" s="421"/>
      <c r="D21" s="427"/>
      <c r="E21" s="427"/>
      <c r="F21" s="417"/>
      <c r="G21" s="420"/>
      <c r="H21" s="421"/>
      <c r="I21" s="421"/>
      <c r="J21" s="421"/>
      <c r="K21" s="421"/>
      <c r="L21" s="421"/>
      <c r="M21" s="421"/>
      <c r="N21" s="421"/>
      <c r="O21" s="422"/>
      <c r="P21" s="417"/>
      <c r="Q21" s="423">
        <f t="shared" si="0"/>
        <v>0</v>
      </c>
    </row>
    <row r="22" spans="1:17" x14ac:dyDescent="0.3">
      <c r="A22" s="425"/>
      <c r="B22" s="426"/>
      <c r="C22" s="421"/>
      <c r="D22" s="427"/>
      <c r="E22" s="427"/>
      <c r="F22" s="417"/>
      <c r="G22" s="420"/>
      <c r="H22" s="421"/>
      <c r="I22" s="421"/>
      <c r="J22" s="421"/>
      <c r="K22" s="421"/>
      <c r="L22" s="421"/>
      <c r="M22" s="421"/>
      <c r="N22" s="421"/>
      <c r="O22" s="422"/>
      <c r="P22" s="417"/>
      <c r="Q22" s="423">
        <f t="shared" si="0"/>
        <v>0</v>
      </c>
    </row>
    <row r="23" spans="1:17" x14ac:dyDescent="0.3">
      <c r="A23" s="425"/>
      <c r="B23" s="426"/>
      <c r="C23" s="421"/>
      <c r="D23" s="427"/>
      <c r="E23" s="427"/>
      <c r="F23" s="417"/>
      <c r="G23" s="420"/>
      <c r="H23" s="421"/>
      <c r="I23" s="421"/>
      <c r="J23" s="421"/>
      <c r="K23" s="421"/>
      <c r="L23" s="421"/>
      <c r="M23" s="421"/>
      <c r="N23" s="421"/>
      <c r="O23" s="422"/>
      <c r="P23" s="417"/>
      <c r="Q23" s="423">
        <f t="shared" si="0"/>
        <v>0</v>
      </c>
    </row>
    <row r="24" spans="1:17" x14ac:dyDescent="0.3">
      <c r="A24" s="425"/>
      <c r="B24" s="426"/>
      <c r="C24" s="421"/>
      <c r="D24" s="427"/>
      <c r="E24" s="427"/>
      <c r="F24" s="417"/>
      <c r="G24" s="420"/>
      <c r="H24" s="421"/>
      <c r="I24" s="421"/>
      <c r="J24" s="421"/>
      <c r="K24" s="421"/>
      <c r="L24" s="421"/>
      <c r="M24" s="421"/>
      <c r="N24" s="421"/>
      <c r="O24" s="422"/>
      <c r="P24" s="417"/>
      <c r="Q24" s="423">
        <f t="shared" si="0"/>
        <v>0</v>
      </c>
    </row>
    <row r="25" spans="1:17" x14ac:dyDescent="0.3">
      <c r="A25" s="425"/>
      <c r="B25" s="426"/>
      <c r="C25" s="421"/>
      <c r="D25" s="427"/>
      <c r="E25" s="427"/>
      <c r="F25" s="417"/>
      <c r="G25" s="420"/>
      <c r="H25" s="421"/>
      <c r="I25" s="421"/>
      <c r="J25" s="421"/>
      <c r="K25" s="421"/>
      <c r="L25" s="421"/>
      <c r="M25" s="421"/>
      <c r="N25" s="421"/>
      <c r="O25" s="422"/>
      <c r="P25" s="417"/>
      <c r="Q25" s="423">
        <f t="shared" si="0"/>
        <v>0</v>
      </c>
    </row>
    <row r="26" spans="1:17" x14ac:dyDescent="0.3">
      <c r="A26" s="425"/>
      <c r="B26" s="426"/>
      <c r="C26" s="421"/>
      <c r="D26" s="427"/>
      <c r="E26" s="427"/>
      <c r="F26" s="417"/>
      <c r="G26" s="420"/>
      <c r="H26" s="421"/>
      <c r="I26" s="421"/>
      <c r="J26" s="421"/>
      <c r="K26" s="421"/>
      <c r="L26" s="421"/>
      <c r="M26" s="421"/>
      <c r="N26" s="421"/>
      <c r="O26" s="422"/>
      <c r="P26" s="417"/>
      <c r="Q26" s="423">
        <f t="shared" si="0"/>
        <v>0</v>
      </c>
    </row>
    <row r="27" spans="1:17" x14ac:dyDescent="0.3">
      <c r="A27" s="425"/>
      <c r="B27" s="426"/>
      <c r="C27" s="421"/>
      <c r="D27" s="427"/>
      <c r="E27" s="427"/>
      <c r="F27" s="417"/>
      <c r="G27" s="420"/>
      <c r="H27" s="421"/>
      <c r="I27" s="421"/>
      <c r="J27" s="421"/>
      <c r="K27" s="421"/>
      <c r="L27" s="421"/>
      <c r="M27" s="421"/>
      <c r="N27" s="421"/>
      <c r="O27" s="422"/>
      <c r="P27" s="417"/>
      <c r="Q27" s="423">
        <f t="shared" si="0"/>
        <v>0</v>
      </c>
    </row>
    <row r="28" spans="1:17" x14ac:dyDescent="0.3">
      <c r="A28" s="425"/>
      <c r="B28" s="426"/>
      <c r="C28" s="421"/>
      <c r="D28" s="427"/>
      <c r="E28" s="427"/>
      <c r="F28" s="417"/>
      <c r="G28" s="420"/>
      <c r="H28" s="421"/>
      <c r="I28" s="421"/>
      <c r="J28" s="421"/>
      <c r="K28" s="421"/>
      <c r="L28" s="421"/>
      <c r="M28" s="421"/>
      <c r="N28" s="421"/>
      <c r="O28" s="422"/>
      <c r="P28" s="417"/>
      <c r="Q28" s="423">
        <f t="shared" si="0"/>
        <v>0</v>
      </c>
    </row>
    <row r="29" spans="1:17" x14ac:dyDescent="0.3">
      <c r="A29" s="425"/>
      <c r="B29" s="426"/>
      <c r="C29" s="421"/>
      <c r="D29" s="427"/>
      <c r="E29" s="427"/>
      <c r="F29" s="417"/>
      <c r="G29" s="420"/>
      <c r="H29" s="421"/>
      <c r="I29" s="421"/>
      <c r="J29" s="421"/>
      <c r="K29" s="421"/>
      <c r="L29" s="421"/>
      <c r="M29" s="421"/>
      <c r="N29" s="421"/>
      <c r="O29" s="422"/>
      <c r="P29" s="417"/>
      <c r="Q29" s="423">
        <f t="shared" si="0"/>
        <v>0</v>
      </c>
    </row>
    <row r="30" spans="1:17" ht="15" thickBot="1" x14ac:dyDescent="0.35">
      <c r="A30" s="457"/>
      <c r="B30" s="426"/>
      <c r="C30" s="421"/>
      <c r="D30" s="427"/>
      <c r="E30" s="427"/>
      <c r="F30" s="417"/>
      <c r="G30" s="420"/>
      <c r="H30" s="421"/>
      <c r="I30" s="421"/>
      <c r="J30" s="421"/>
      <c r="K30" s="421"/>
      <c r="L30" s="421"/>
      <c r="M30" s="421"/>
      <c r="N30" s="421"/>
      <c r="O30" s="422"/>
      <c r="P30" s="417"/>
      <c r="Q30" s="458">
        <f t="shared" si="0"/>
        <v>0</v>
      </c>
    </row>
    <row r="31" spans="1:17" ht="29.4" thickBot="1" x14ac:dyDescent="0.35">
      <c r="A31" s="428" t="s">
        <v>184</v>
      </c>
      <c r="B31" s="431"/>
      <c r="C31" s="429"/>
      <c r="D31" s="429"/>
      <c r="E31" s="430"/>
      <c r="F31" s="417"/>
      <c r="G31" s="431"/>
      <c r="H31" s="429"/>
      <c r="I31" s="429"/>
      <c r="J31" s="429"/>
      <c r="K31" s="429"/>
      <c r="L31" s="429"/>
      <c r="M31" s="429"/>
      <c r="N31" s="429"/>
      <c r="O31" s="430"/>
      <c r="P31" s="417"/>
      <c r="Q31" s="416">
        <f>SUM(B31:O31)</f>
        <v>0</v>
      </c>
    </row>
    <row r="32" spans="1:17" ht="15" thickBot="1" x14ac:dyDescent="0.35">
      <c r="A32" s="432" t="s">
        <v>185</v>
      </c>
      <c r="B32" s="466">
        <f>SUM(B20:B31)</f>
        <v>10000</v>
      </c>
      <c r="C32" s="466">
        <f t="shared" ref="C32:O32" si="1">SUM(C20:C31)</f>
        <v>1000</v>
      </c>
      <c r="D32" s="466">
        <f t="shared" si="1"/>
        <v>1500</v>
      </c>
      <c r="E32" s="466">
        <f t="shared" si="1"/>
        <v>0</v>
      </c>
      <c r="F32" s="466">
        <f t="shared" si="1"/>
        <v>0</v>
      </c>
      <c r="G32" s="466">
        <f t="shared" si="1"/>
        <v>0</v>
      </c>
      <c r="H32" s="466">
        <f t="shared" si="1"/>
        <v>300</v>
      </c>
      <c r="I32" s="466">
        <f t="shared" si="1"/>
        <v>0</v>
      </c>
      <c r="J32" s="466">
        <f t="shared" si="1"/>
        <v>2000</v>
      </c>
      <c r="K32" s="466">
        <f t="shared" si="1"/>
        <v>0</v>
      </c>
      <c r="L32" s="466">
        <f t="shared" si="1"/>
        <v>1000</v>
      </c>
      <c r="M32" s="466">
        <f t="shared" si="1"/>
        <v>1000</v>
      </c>
      <c r="N32" s="466">
        <f t="shared" si="1"/>
        <v>0</v>
      </c>
      <c r="O32" s="466">
        <f t="shared" si="1"/>
        <v>0</v>
      </c>
      <c r="P32" s="433"/>
      <c r="Q32" s="454">
        <f>SUM(Q19:Q31)</f>
        <v>16800</v>
      </c>
    </row>
    <row r="33" spans="1:17" x14ac:dyDescent="0.3">
      <c r="Q33" s="434" t="s">
        <v>186</v>
      </c>
    </row>
    <row r="35" spans="1:17" ht="21" customHeight="1" x14ac:dyDescent="0.3">
      <c r="A35" s="671" t="s">
        <v>187</v>
      </c>
      <c r="B35" s="671"/>
      <c r="C35" s="671"/>
      <c r="D35" s="671"/>
      <c r="E35" s="671"/>
      <c r="F35" s="671"/>
      <c r="G35" s="671"/>
      <c r="H35" s="671"/>
    </row>
    <row r="36" spans="1:17" x14ac:dyDescent="0.3">
      <c r="A36" s="671"/>
      <c r="B36" s="671"/>
      <c r="C36" s="671"/>
      <c r="D36" s="671"/>
      <c r="E36" s="671"/>
      <c r="F36" s="671"/>
      <c r="G36" s="671"/>
      <c r="H36" s="671"/>
    </row>
    <row r="37" spans="1:17" x14ac:dyDescent="0.3">
      <c r="A37" s="671"/>
      <c r="B37" s="671"/>
      <c r="C37" s="671"/>
      <c r="D37" s="671"/>
      <c r="E37" s="671"/>
      <c r="F37" s="671"/>
      <c r="G37" s="671"/>
      <c r="H37" s="671"/>
    </row>
    <row r="38" spans="1:17" ht="15.6" x14ac:dyDescent="0.3">
      <c r="A38" s="394" t="s">
        <v>188</v>
      </c>
      <c r="B38" s="664" t="s">
        <v>843</v>
      </c>
      <c r="C38" s="665"/>
      <c r="D38" s="665"/>
      <c r="E38" s="395"/>
    </row>
    <row r="39" spans="1:17" ht="15.6" x14ac:dyDescent="0.3">
      <c r="A39" s="394" t="s">
        <v>190</v>
      </c>
      <c r="B39" s="664" t="s">
        <v>843</v>
      </c>
      <c r="C39" s="665"/>
      <c r="D39" s="665"/>
      <c r="E39" s="672"/>
    </row>
    <row r="40" spans="1:17" ht="15.6" x14ac:dyDescent="0.3">
      <c r="A40" s="394"/>
      <c r="B40" s="390"/>
      <c r="C40" s="390"/>
      <c r="D40" s="390"/>
      <c r="E40" s="390"/>
    </row>
    <row r="41" spans="1:17" ht="15.6" x14ac:dyDescent="0.3">
      <c r="A41" s="394"/>
      <c r="B41" s="390"/>
      <c r="C41" s="390"/>
      <c r="D41" s="390"/>
      <c r="E41" s="390"/>
    </row>
    <row r="42" spans="1:17" x14ac:dyDescent="0.3">
      <c r="A42" s="673" t="s">
        <v>192</v>
      </c>
      <c r="B42" s="673"/>
      <c r="C42" s="673"/>
      <c r="D42" s="673"/>
      <c r="E42" s="673"/>
      <c r="F42" s="673"/>
      <c r="G42" s="673"/>
      <c r="H42" s="673"/>
    </row>
    <row r="43" spans="1:17" x14ac:dyDescent="0.3">
      <c r="A43" s="673"/>
      <c r="B43" s="673"/>
      <c r="C43" s="673"/>
      <c r="D43" s="673"/>
      <c r="E43" s="673"/>
      <c r="F43" s="673"/>
      <c r="G43" s="673"/>
      <c r="H43" s="673"/>
    </row>
    <row r="44" spans="1:17" ht="15.6" x14ac:dyDescent="0.3">
      <c r="A44" s="394" t="s">
        <v>193</v>
      </c>
      <c r="B44" s="664" t="s">
        <v>844</v>
      </c>
      <c r="C44" s="665"/>
      <c r="D44" s="665"/>
      <c r="E44" s="672"/>
    </row>
    <row r="45" spans="1:17" ht="15.6" x14ac:dyDescent="0.3">
      <c r="A45" s="394" t="s">
        <v>194</v>
      </c>
      <c r="B45" s="700" t="s">
        <v>845</v>
      </c>
      <c r="C45" s="665"/>
      <c r="D45" s="665"/>
      <c r="E45" s="672"/>
    </row>
    <row r="46" spans="1:17" ht="15.6" x14ac:dyDescent="0.3">
      <c r="A46" s="394"/>
      <c r="B46" s="674"/>
      <c r="C46" s="674"/>
      <c r="D46" s="674"/>
      <c r="E46" s="674"/>
    </row>
    <row r="48" spans="1:17" x14ac:dyDescent="0.3">
      <c r="A48" s="389"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E297A5B0-CE20-42E3-8DDE-8B123C2BFFE1}"/>
    <hyperlink ref="B49" r:id="rId2" xr:uid="{46DFA50C-2130-4844-9A2D-978C388B2516}"/>
    <hyperlink ref="B45" r:id="rId3" xr:uid="{792BD398-4750-48BF-BE89-BF54C901126C}"/>
  </hyperlinks>
  <pageMargins left="0.7" right="0.7" top="0.75" bottom="0.75" header="0.3" footer="0.3"/>
  <pageSetup scale="51" orientation="landscape" r:id="rId4"/>
  <legacyDrawing r:id="rId5"/>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20D77-A46D-4F5F-91D1-0F5AF40494CC}">
  <sheetPr>
    <pageSetUpPr fitToPage="1"/>
  </sheetPr>
  <dimension ref="A1:Q49"/>
  <sheetViews>
    <sheetView topLeftCell="A27" zoomScale="87" zoomScaleNormal="70" workbookViewId="0">
      <selection activeCell="B19" sqref="B19:Q32"/>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4" style="8" customWidth="1"/>
    <col min="9" max="9" width="10.664062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233</v>
      </c>
      <c r="C7" s="654"/>
      <c r="D7" s="654"/>
      <c r="E7" s="14"/>
      <c r="G7" s="9"/>
      <c r="H7" s="9"/>
      <c r="I7" s="9"/>
      <c r="J7" s="9"/>
      <c r="K7" s="9"/>
      <c r="L7" s="9"/>
      <c r="M7" s="9"/>
      <c r="N7" s="9"/>
      <c r="O7" s="9"/>
      <c r="P7" s="9"/>
      <c r="Q7" s="9"/>
    </row>
    <row r="8" spans="1:17" ht="15.6" x14ac:dyDescent="0.3">
      <c r="A8" s="13" t="s">
        <v>154</v>
      </c>
      <c r="B8" s="15" t="s">
        <v>155</v>
      </c>
      <c r="C8" s="16">
        <v>7104</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t="s">
        <v>234</v>
      </c>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16"/>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191"/>
      <c r="C19" s="192"/>
      <c r="D19" s="192"/>
      <c r="E19" s="193"/>
      <c r="F19" s="194"/>
      <c r="G19" s="191"/>
      <c r="H19" s="192"/>
      <c r="I19" s="192"/>
      <c r="J19" s="192"/>
      <c r="K19" s="192"/>
      <c r="L19" s="192"/>
      <c r="M19" s="192"/>
      <c r="N19" s="192"/>
      <c r="O19" s="193"/>
      <c r="P19" s="194"/>
      <c r="Q19" s="193"/>
    </row>
    <row r="20" spans="1:17" x14ac:dyDescent="0.3">
      <c r="A20" s="37"/>
      <c r="B20" s="195">
        <v>6240</v>
      </c>
      <c r="C20" s="196"/>
      <c r="D20" s="197"/>
      <c r="E20" s="197">
        <v>180</v>
      </c>
      <c r="F20" s="194"/>
      <c r="G20" s="198"/>
      <c r="H20" s="199"/>
      <c r="I20" s="199"/>
      <c r="J20" s="199">
        <v>162</v>
      </c>
      <c r="K20" s="199">
        <v>200</v>
      </c>
      <c r="L20" s="199"/>
      <c r="M20" s="199">
        <v>322</v>
      </c>
      <c r="N20" s="199"/>
      <c r="O20" s="200"/>
      <c r="P20" s="194"/>
      <c r="Q20" s="201">
        <f t="shared" ref="Q20:Q30" si="0">SUM(B20:O20)</f>
        <v>7104</v>
      </c>
    </row>
    <row r="21" spans="1:17" x14ac:dyDescent="0.3">
      <c r="A21" s="38"/>
      <c r="B21" s="202"/>
      <c r="C21" s="199"/>
      <c r="D21" s="203"/>
      <c r="E21" s="203"/>
      <c r="F21" s="194"/>
      <c r="G21" s="198"/>
      <c r="H21" s="199"/>
      <c r="I21" s="199"/>
      <c r="J21" s="199"/>
      <c r="K21" s="199"/>
      <c r="L21" s="199"/>
      <c r="M21" s="199"/>
      <c r="N21" s="199"/>
      <c r="O21" s="200"/>
      <c r="P21" s="194"/>
      <c r="Q21" s="204">
        <f t="shared" si="0"/>
        <v>0</v>
      </c>
    </row>
    <row r="22" spans="1:17" x14ac:dyDescent="0.3">
      <c r="A22" s="38"/>
      <c r="B22" s="202"/>
      <c r="C22" s="199"/>
      <c r="D22" s="203"/>
      <c r="E22" s="203"/>
      <c r="F22" s="194"/>
      <c r="G22" s="198"/>
      <c r="H22" s="199"/>
      <c r="I22" s="199"/>
      <c r="J22" s="199"/>
      <c r="K22" s="199"/>
      <c r="L22" s="199"/>
      <c r="M22" s="199"/>
      <c r="N22" s="199"/>
      <c r="O22" s="200"/>
      <c r="P22" s="194"/>
      <c r="Q22" s="204">
        <f t="shared" si="0"/>
        <v>0</v>
      </c>
    </row>
    <row r="23" spans="1:17" x14ac:dyDescent="0.3">
      <c r="A23" s="38"/>
      <c r="B23" s="202"/>
      <c r="C23" s="199"/>
      <c r="D23" s="203"/>
      <c r="E23" s="203"/>
      <c r="F23" s="194"/>
      <c r="G23" s="198"/>
      <c r="H23" s="199"/>
      <c r="I23" s="199"/>
      <c r="J23" s="199"/>
      <c r="K23" s="199"/>
      <c r="L23" s="199"/>
      <c r="M23" s="199"/>
      <c r="N23" s="199"/>
      <c r="O23" s="200"/>
      <c r="P23" s="194"/>
      <c r="Q23" s="204">
        <f t="shared" si="0"/>
        <v>0</v>
      </c>
    </row>
    <row r="24" spans="1:17" x14ac:dyDescent="0.3">
      <c r="A24" s="38"/>
      <c r="B24" s="202"/>
      <c r="C24" s="199"/>
      <c r="D24" s="203"/>
      <c r="E24" s="203"/>
      <c r="F24" s="194"/>
      <c r="G24" s="198"/>
      <c r="H24" s="199"/>
      <c r="I24" s="199"/>
      <c r="J24" s="199"/>
      <c r="K24" s="199"/>
      <c r="L24" s="199"/>
      <c r="M24" s="199"/>
      <c r="N24" s="199"/>
      <c r="O24" s="200"/>
      <c r="P24" s="194"/>
      <c r="Q24" s="204">
        <f t="shared" si="0"/>
        <v>0</v>
      </c>
    </row>
    <row r="25" spans="1:17" x14ac:dyDescent="0.3">
      <c r="A25" s="38"/>
      <c r="B25" s="202"/>
      <c r="C25" s="199"/>
      <c r="D25" s="203"/>
      <c r="E25" s="203"/>
      <c r="F25" s="194"/>
      <c r="G25" s="198"/>
      <c r="H25" s="199"/>
      <c r="I25" s="199"/>
      <c r="J25" s="199"/>
      <c r="K25" s="199"/>
      <c r="L25" s="199"/>
      <c r="M25" s="199"/>
      <c r="N25" s="199"/>
      <c r="O25" s="200"/>
      <c r="P25" s="194"/>
      <c r="Q25" s="204">
        <f t="shared" si="0"/>
        <v>0</v>
      </c>
    </row>
    <row r="26" spans="1:17" x14ac:dyDescent="0.3">
      <c r="A26" s="38"/>
      <c r="B26" s="202"/>
      <c r="C26" s="199"/>
      <c r="D26" s="203"/>
      <c r="E26" s="203"/>
      <c r="F26" s="194"/>
      <c r="G26" s="198"/>
      <c r="H26" s="199"/>
      <c r="I26" s="199"/>
      <c r="J26" s="199"/>
      <c r="K26" s="199"/>
      <c r="L26" s="199"/>
      <c r="M26" s="199"/>
      <c r="N26" s="199"/>
      <c r="O26" s="200"/>
      <c r="P26" s="194"/>
      <c r="Q26" s="204">
        <f t="shared" si="0"/>
        <v>0</v>
      </c>
    </row>
    <row r="27" spans="1:17" x14ac:dyDescent="0.3">
      <c r="A27" s="38"/>
      <c r="B27" s="202"/>
      <c r="C27" s="199"/>
      <c r="D27" s="203"/>
      <c r="E27" s="203"/>
      <c r="F27" s="194"/>
      <c r="G27" s="198"/>
      <c r="H27" s="199"/>
      <c r="I27" s="199"/>
      <c r="J27" s="199"/>
      <c r="K27" s="199"/>
      <c r="L27" s="199"/>
      <c r="M27" s="199"/>
      <c r="N27" s="199"/>
      <c r="O27" s="200"/>
      <c r="P27" s="194"/>
      <c r="Q27" s="204">
        <f t="shared" si="0"/>
        <v>0</v>
      </c>
    </row>
    <row r="28" spans="1:17" x14ac:dyDescent="0.3">
      <c r="A28" s="38"/>
      <c r="B28" s="202"/>
      <c r="C28" s="199"/>
      <c r="D28" s="203"/>
      <c r="E28" s="203"/>
      <c r="F28" s="194"/>
      <c r="G28" s="198"/>
      <c r="H28" s="199"/>
      <c r="I28" s="199"/>
      <c r="J28" s="199"/>
      <c r="K28" s="199"/>
      <c r="L28" s="199"/>
      <c r="M28" s="199"/>
      <c r="N28" s="199"/>
      <c r="O28" s="200"/>
      <c r="P28" s="194"/>
      <c r="Q28" s="204">
        <f t="shared" si="0"/>
        <v>0</v>
      </c>
    </row>
    <row r="29" spans="1:17" x14ac:dyDescent="0.3">
      <c r="A29" s="38"/>
      <c r="B29" s="202"/>
      <c r="C29" s="199"/>
      <c r="D29" s="203"/>
      <c r="E29" s="203"/>
      <c r="F29" s="194"/>
      <c r="G29" s="198"/>
      <c r="H29" s="199"/>
      <c r="I29" s="199"/>
      <c r="J29" s="199"/>
      <c r="K29" s="199"/>
      <c r="L29" s="199"/>
      <c r="M29" s="199"/>
      <c r="N29" s="199"/>
      <c r="O29" s="200"/>
      <c r="P29" s="194"/>
      <c r="Q29" s="204">
        <f t="shared" si="0"/>
        <v>0</v>
      </c>
    </row>
    <row r="30" spans="1:17" ht="15" thickBot="1" x14ac:dyDescent="0.35">
      <c r="A30" s="39"/>
      <c r="B30" s="202"/>
      <c r="C30" s="199"/>
      <c r="D30" s="203"/>
      <c r="E30" s="203"/>
      <c r="F30" s="194"/>
      <c r="G30" s="198"/>
      <c r="H30" s="199"/>
      <c r="I30" s="199"/>
      <c r="J30" s="199"/>
      <c r="K30" s="199"/>
      <c r="L30" s="199"/>
      <c r="M30" s="199"/>
      <c r="N30" s="199"/>
      <c r="O30" s="200"/>
      <c r="P30" s="194"/>
      <c r="Q30" s="205">
        <f t="shared" si="0"/>
        <v>0</v>
      </c>
    </row>
    <row r="31" spans="1:17" ht="29.4" thickBot="1" x14ac:dyDescent="0.35">
      <c r="A31" s="40" t="s">
        <v>184</v>
      </c>
      <c r="B31" s="206"/>
      <c r="C31" s="207"/>
      <c r="D31" s="207"/>
      <c r="E31" s="208"/>
      <c r="F31" s="194"/>
      <c r="G31" s="206"/>
      <c r="H31" s="207"/>
      <c r="I31" s="207"/>
      <c r="J31" s="207"/>
      <c r="K31" s="207"/>
      <c r="L31" s="207"/>
      <c r="M31" s="207"/>
      <c r="N31" s="207"/>
      <c r="O31" s="208"/>
      <c r="P31" s="194"/>
      <c r="Q31" s="193">
        <f>SUM(B31:O31)</f>
        <v>0</v>
      </c>
    </row>
    <row r="32" spans="1:17" ht="15" thickBot="1" x14ac:dyDescent="0.35">
      <c r="A32" s="41" t="s">
        <v>185</v>
      </c>
      <c r="B32" s="209">
        <v>6240</v>
      </c>
      <c r="C32" s="210"/>
      <c r="D32" s="210"/>
      <c r="E32" s="210">
        <v>180</v>
      </c>
      <c r="F32" s="211"/>
      <c r="G32" s="212"/>
      <c r="H32" s="212"/>
      <c r="I32" s="212"/>
      <c r="J32" s="212">
        <v>162</v>
      </c>
      <c r="K32" s="212">
        <v>200</v>
      </c>
      <c r="L32" s="212"/>
      <c r="M32" s="212">
        <v>322</v>
      </c>
      <c r="N32" s="212"/>
      <c r="O32" s="212"/>
      <c r="P32" s="213"/>
      <c r="Q32" s="214">
        <f>SUM(Q19:Q31)</f>
        <v>7104</v>
      </c>
    </row>
    <row r="33" spans="1:17" x14ac:dyDescent="0.3">
      <c r="Q33" s="42" t="s">
        <v>186</v>
      </c>
    </row>
    <row r="35" spans="1:17" ht="21" customHeight="1" x14ac:dyDescent="0.3">
      <c r="A35" s="660" t="s">
        <v>187</v>
      </c>
      <c r="B35" s="660"/>
      <c r="C35" s="660"/>
      <c r="D35" s="660"/>
      <c r="E35" s="660"/>
      <c r="F35" s="660"/>
      <c r="G35" s="660"/>
      <c r="H35" s="660"/>
    </row>
    <row r="36" spans="1:17" x14ac:dyDescent="0.3">
      <c r="A36" s="660"/>
      <c r="B36" s="660"/>
      <c r="C36" s="660"/>
      <c r="D36" s="660"/>
      <c r="E36" s="660"/>
      <c r="F36" s="660"/>
      <c r="G36" s="660"/>
      <c r="H36" s="660"/>
    </row>
    <row r="37" spans="1:17" x14ac:dyDescent="0.3">
      <c r="A37" s="660"/>
      <c r="B37" s="660"/>
      <c r="C37" s="660"/>
      <c r="D37" s="660"/>
      <c r="E37" s="660"/>
      <c r="F37" s="660"/>
      <c r="G37" s="660"/>
      <c r="H37" s="660"/>
    </row>
    <row r="38" spans="1:17" ht="15.6" x14ac:dyDescent="0.3">
      <c r="A38" s="13" t="s">
        <v>188</v>
      </c>
      <c r="B38" s="653" t="s">
        <v>235</v>
      </c>
      <c r="C38" s="654"/>
      <c r="D38" s="654"/>
      <c r="E38" s="14"/>
    </row>
    <row r="39" spans="1:17" ht="15.6" x14ac:dyDescent="0.3">
      <c r="A39" s="13" t="s">
        <v>190</v>
      </c>
      <c r="B39" s="653"/>
      <c r="C39" s="654"/>
      <c r="D39" s="654"/>
      <c r="E39" s="661"/>
    </row>
    <row r="40" spans="1:17" ht="15.6" x14ac:dyDescent="0.3">
      <c r="A40" s="13"/>
      <c r="B40" s="9"/>
      <c r="C40" s="9"/>
      <c r="D40" s="9"/>
      <c r="E40" s="9"/>
    </row>
    <row r="41" spans="1:17" ht="15.6" x14ac:dyDescent="0.3">
      <c r="A41" s="13"/>
      <c r="B41" s="9"/>
      <c r="C41" s="9"/>
      <c r="D41" s="9"/>
      <c r="E41" s="9"/>
    </row>
    <row r="42" spans="1:17" x14ac:dyDescent="0.3">
      <c r="A42" s="662" t="s">
        <v>192</v>
      </c>
      <c r="B42" s="662"/>
      <c r="C42" s="662"/>
      <c r="D42" s="662"/>
      <c r="E42" s="662"/>
      <c r="F42" s="662"/>
      <c r="G42" s="662"/>
      <c r="H42" s="662"/>
    </row>
    <row r="43" spans="1:17" x14ac:dyDescent="0.3">
      <c r="A43" s="662"/>
      <c r="B43" s="662"/>
      <c r="C43" s="662"/>
      <c r="D43" s="662"/>
      <c r="E43" s="662"/>
      <c r="F43" s="662"/>
      <c r="G43" s="662"/>
      <c r="H43" s="662"/>
    </row>
    <row r="44" spans="1:17" ht="15.6" x14ac:dyDescent="0.3">
      <c r="A44" s="13" t="s">
        <v>193</v>
      </c>
      <c r="B44" s="653" t="s">
        <v>236</v>
      </c>
      <c r="C44" s="654"/>
      <c r="D44" s="654"/>
      <c r="E44" s="661"/>
    </row>
    <row r="45" spans="1:17" ht="15.6" x14ac:dyDescent="0.3">
      <c r="A45" s="13" t="s">
        <v>194</v>
      </c>
      <c r="B45" s="653" t="s">
        <v>237</v>
      </c>
      <c r="C45" s="654"/>
      <c r="D45" s="654"/>
      <c r="E45" s="661"/>
    </row>
    <row r="46" spans="1:17" ht="15.6" x14ac:dyDescent="0.3">
      <c r="A46" s="13"/>
      <c r="B46" s="663"/>
      <c r="C46" s="663"/>
      <c r="D46" s="663"/>
      <c r="E46" s="663"/>
    </row>
    <row r="48" spans="1:17" x14ac:dyDescent="0.3">
      <c r="A48" s="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9984BAE3-0DAB-4A9A-B623-E16325141F3B}"/>
    <hyperlink ref="B49" r:id="rId2" xr:uid="{CBB47559-932F-4FF4-AC87-EECFF771011A}"/>
  </hyperlinks>
  <pageMargins left="0.7" right="0.7" top="0.75" bottom="0.75" header="0.3" footer="0.3"/>
  <pageSetup scale="51" orientation="landscape" r:id="rId3"/>
  <legacy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3D2D2-DE31-4471-9C6B-A0B938DD0A99}">
  <sheetPr>
    <pageSetUpPr fitToPage="1"/>
  </sheetPr>
  <dimension ref="A1:Q49"/>
  <sheetViews>
    <sheetView topLeftCell="A5" zoomScale="87" zoomScaleNormal="70" workbookViewId="0">
      <selection activeCell="Q31" sqref="Q31"/>
    </sheetView>
  </sheetViews>
  <sheetFormatPr defaultColWidth="8.88671875" defaultRowHeight="14.4" x14ac:dyDescent="0.3"/>
  <cols>
    <col min="1" max="1" width="33.5546875" style="468" customWidth="1"/>
    <col min="2" max="5" width="15.33203125" style="468" customWidth="1"/>
    <col min="6" max="6" width="1.6640625" style="468" customWidth="1"/>
    <col min="7" max="7" width="10.6640625" style="468" customWidth="1"/>
    <col min="8" max="8" width="14" style="468" customWidth="1"/>
    <col min="9" max="9" width="10.6640625" style="468" customWidth="1"/>
    <col min="10" max="10" width="13.33203125" style="468" customWidth="1"/>
    <col min="11" max="11" width="14" style="468" customWidth="1"/>
    <col min="12" max="12" width="15.33203125" style="468" customWidth="1"/>
    <col min="13" max="14" width="10.6640625" style="468" customWidth="1"/>
    <col min="15" max="15" width="19.88671875" style="468" customWidth="1"/>
    <col min="16" max="16" width="2.33203125" style="468" customWidth="1"/>
    <col min="17" max="17" width="12.6640625" style="468" customWidth="1"/>
    <col min="18" max="16384" width="8.88671875" style="468"/>
  </cols>
  <sheetData>
    <row r="1" spans="1:17" ht="21" x14ac:dyDescent="0.4">
      <c r="A1" s="467" t="s">
        <v>148</v>
      </c>
      <c r="G1" s="469"/>
      <c r="H1" s="469"/>
      <c r="I1" s="469"/>
      <c r="J1" s="469"/>
      <c r="K1" s="469"/>
      <c r="L1" s="469"/>
      <c r="M1" s="469"/>
      <c r="N1" s="469"/>
      <c r="O1" s="469"/>
      <c r="P1" s="469"/>
      <c r="Q1" s="469"/>
    </row>
    <row r="2" spans="1:17" ht="21" x14ac:dyDescent="0.4">
      <c r="A2" s="467" t="s">
        <v>149</v>
      </c>
      <c r="G2" s="469"/>
      <c r="H2" s="469"/>
      <c r="I2" s="469"/>
      <c r="J2" s="469"/>
      <c r="K2" s="469"/>
      <c r="L2" s="469"/>
      <c r="M2" s="469"/>
      <c r="N2" s="469"/>
      <c r="O2" s="469"/>
      <c r="P2" s="469"/>
      <c r="Q2" s="469"/>
    </row>
    <row r="3" spans="1:17" ht="15.6" x14ac:dyDescent="0.3">
      <c r="A3" s="470" t="s">
        <v>150</v>
      </c>
      <c r="G3" s="469"/>
      <c r="H3" s="469"/>
      <c r="I3" s="469"/>
      <c r="J3" s="469"/>
      <c r="K3" s="469"/>
      <c r="L3" s="469"/>
      <c r="M3" s="469"/>
      <c r="N3" s="469"/>
      <c r="O3" s="469"/>
      <c r="P3" s="469"/>
      <c r="Q3" s="469"/>
    </row>
    <row r="4" spans="1:17" ht="15.6" x14ac:dyDescent="0.3">
      <c r="A4" s="471" t="s">
        <v>151</v>
      </c>
      <c r="G4" s="469"/>
      <c r="H4" s="469"/>
      <c r="I4" s="469"/>
      <c r="J4" s="469"/>
      <c r="K4" s="469"/>
      <c r="L4" s="469"/>
      <c r="M4" s="469"/>
      <c r="N4" s="469"/>
      <c r="O4" s="469"/>
      <c r="P4" s="469"/>
      <c r="Q4" s="469"/>
    </row>
    <row r="5" spans="1:17" ht="15.6" x14ac:dyDescent="0.3">
      <c r="A5" s="470"/>
      <c r="G5" s="469"/>
      <c r="H5" s="469"/>
      <c r="I5" s="469"/>
      <c r="J5" s="469"/>
      <c r="K5" s="469"/>
      <c r="L5" s="469"/>
      <c r="M5" s="469"/>
      <c r="N5" s="469"/>
      <c r="O5" s="469"/>
      <c r="P5" s="469"/>
      <c r="Q5" s="469"/>
    </row>
    <row r="6" spans="1:17" x14ac:dyDescent="0.3">
      <c r="A6" s="472"/>
      <c r="G6" s="469"/>
      <c r="H6" s="469"/>
      <c r="I6" s="469"/>
      <c r="J6" s="469"/>
      <c r="K6" s="469"/>
      <c r="L6" s="469"/>
      <c r="M6" s="469"/>
      <c r="N6" s="469"/>
      <c r="O6" s="469"/>
      <c r="P6" s="469"/>
      <c r="Q6" s="469"/>
    </row>
    <row r="7" spans="1:17" ht="15.6" x14ac:dyDescent="0.3">
      <c r="A7" s="473" t="s">
        <v>152</v>
      </c>
      <c r="B7" s="687" t="s">
        <v>878</v>
      </c>
      <c r="C7" s="688"/>
      <c r="D7" s="688"/>
      <c r="E7" s="474"/>
      <c r="G7" s="469"/>
      <c r="H7" s="469"/>
      <c r="I7" s="469"/>
      <c r="J7" s="469"/>
      <c r="K7" s="469"/>
      <c r="L7" s="469"/>
      <c r="M7" s="469"/>
      <c r="N7" s="469"/>
      <c r="O7" s="469"/>
      <c r="P7" s="469"/>
      <c r="Q7" s="469"/>
    </row>
    <row r="8" spans="1:17" ht="15.6" x14ac:dyDescent="0.3">
      <c r="A8" s="473" t="s">
        <v>154</v>
      </c>
      <c r="B8" s="475" t="s">
        <v>155</v>
      </c>
      <c r="C8" s="480" t="s">
        <v>879</v>
      </c>
      <c r="D8" s="477" t="s">
        <v>157</v>
      </c>
      <c r="E8" s="477"/>
      <c r="G8" s="469"/>
      <c r="M8" s="469"/>
      <c r="N8" s="469"/>
      <c r="O8" s="469"/>
      <c r="P8" s="469"/>
      <c r="Q8" s="469"/>
    </row>
    <row r="9" spans="1:17" ht="15.6" x14ac:dyDescent="0.3">
      <c r="A9" s="473"/>
      <c r="B9" s="475" t="s">
        <v>158</v>
      </c>
      <c r="C9" s="478"/>
      <c r="D9" s="477" t="s">
        <v>159</v>
      </c>
      <c r="E9" s="477"/>
      <c r="G9" s="469"/>
      <c r="M9" s="469"/>
      <c r="N9" s="469"/>
      <c r="O9" s="469"/>
      <c r="P9" s="469"/>
      <c r="Q9" s="469"/>
    </row>
    <row r="10" spans="1:17" ht="15.6" x14ac:dyDescent="0.3">
      <c r="A10" s="473"/>
      <c r="B10" s="469"/>
      <c r="C10" s="469"/>
      <c r="D10" s="469"/>
      <c r="E10" s="469"/>
      <c r="G10" s="469"/>
      <c r="H10" s="469"/>
      <c r="I10" s="469"/>
      <c r="J10" s="469"/>
      <c r="K10" s="469"/>
      <c r="L10" s="469"/>
      <c r="M10" s="469"/>
      <c r="N10" s="469"/>
      <c r="O10" s="469"/>
      <c r="P10" s="469"/>
      <c r="Q10" s="469"/>
    </row>
    <row r="11" spans="1:17" ht="15.6" x14ac:dyDescent="0.3">
      <c r="A11" s="473" t="s">
        <v>160</v>
      </c>
      <c r="B11" s="475" t="s">
        <v>161</v>
      </c>
      <c r="C11" s="479" t="s">
        <v>880</v>
      </c>
      <c r="G11" s="469"/>
      <c r="H11" s="469"/>
      <c r="I11" s="469"/>
      <c r="J11" s="469"/>
      <c r="K11" s="469"/>
      <c r="L11" s="469"/>
      <c r="M11" s="469"/>
      <c r="N11" s="469"/>
      <c r="O11" s="469"/>
      <c r="P11" s="469"/>
      <c r="Q11" s="469"/>
    </row>
    <row r="12" spans="1:17" x14ac:dyDescent="0.3">
      <c r="B12" s="475" t="s">
        <v>162</v>
      </c>
      <c r="C12" s="480"/>
      <c r="G12" s="469"/>
      <c r="H12" s="469"/>
      <c r="I12" s="469"/>
      <c r="J12" s="469"/>
      <c r="K12" s="469"/>
      <c r="L12" s="469"/>
      <c r="M12" s="469"/>
      <c r="N12" s="469"/>
      <c r="O12" s="469"/>
      <c r="P12" s="469"/>
      <c r="Q12" s="469"/>
    </row>
    <row r="13" spans="1:17" ht="15.6" x14ac:dyDescent="0.3">
      <c r="A13" s="473"/>
      <c r="B13" s="475" t="s">
        <v>163</v>
      </c>
      <c r="C13" s="480"/>
      <c r="D13" s="469"/>
      <c r="E13" s="469"/>
      <c r="G13" s="469"/>
      <c r="H13" s="469"/>
      <c r="I13" s="469"/>
      <c r="J13" s="469"/>
      <c r="K13" s="469"/>
      <c r="L13" s="469"/>
      <c r="M13" s="469"/>
      <c r="N13" s="469"/>
      <c r="O13" s="469"/>
      <c r="P13" s="469"/>
      <c r="Q13" s="469"/>
    </row>
    <row r="14" spans="1:17" ht="15.6" x14ac:dyDescent="0.3">
      <c r="A14" s="473"/>
      <c r="B14" s="469"/>
      <c r="C14" s="469"/>
      <c r="D14" s="469"/>
      <c r="E14" s="469"/>
      <c r="G14" s="469"/>
      <c r="H14" s="469"/>
      <c r="I14" s="469"/>
      <c r="J14" s="469"/>
      <c r="K14" s="469"/>
      <c r="L14" s="469"/>
      <c r="M14" s="469"/>
      <c r="N14" s="469"/>
      <c r="O14" s="469"/>
      <c r="P14" s="469"/>
      <c r="Q14" s="469"/>
    </row>
    <row r="15" spans="1:17" x14ac:dyDescent="0.3">
      <c r="B15" s="689" t="s">
        <v>164</v>
      </c>
      <c r="C15" s="689"/>
      <c r="D15" s="689"/>
      <c r="E15" s="689"/>
      <c r="F15" s="689"/>
      <c r="G15" s="689"/>
      <c r="H15" s="689"/>
      <c r="I15" s="689"/>
      <c r="J15" s="689"/>
      <c r="K15" s="689"/>
      <c r="L15" s="689"/>
      <c r="M15" s="689"/>
      <c r="N15" s="689"/>
      <c r="O15" s="689"/>
      <c r="P15" s="469"/>
      <c r="Q15" s="469"/>
    </row>
    <row r="16" spans="1:17" ht="15" thickBot="1" x14ac:dyDescent="0.35">
      <c r="B16" s="481"/>
      <c r="C16" s="481"/>
      <c r="D16" s="481"/>
      <c r="E16" s="481"/>
      <c r="F16" s="481"/>
      <c r="G16" s="481"/>
      <c r="H16" s="481"/>
      <c r="I16" s="481"/>
      <c r="J16" s="481"/>
      <c r="K16" s="481"/>
      <c r="L16" s="481"/>
      <c r="M16" s="481"/>
      <c r="N16" s="481"/>
      <c r="O16" s="481"/>
      <c r="P16" s="469"/>
      <c r="Q16" s="469"/>
    </row>
    <row r="17" spans="1:17" x14ac:dyDescent="0.3">
      <c r="B17" s="690" t="s">
        <v>165</v>
      </c>
      <c r="C17" s="691"/>
      <c r="D17" s="691"/>
      <c r="E17" s="691"/>
      <c r="F17" s="482"/>
      <c r="G17" s="692" t="s">
        <v>166</v>
      </c>
      <c r="H17" s="692"/>
      <c r="I17" s="692"/>
      <c r="J17" s="692"/>
      <c r="K17" s="692"/>
      <c r="L17" s="692"/>
      <c r="M17" s="692"/>
      <c r="N17" s="692"/>
      <c r="O17" s="693"/>
      <c r="P17" s="483"/>
      <c r="Q17" s="484" t="s">
        <v>167</v>
      </c>
    </row>
    <row r="18" spans="1:17" ht="58.2" thickBot="1" x14ac:dyDescent="0.35">
      <c r="B18" s="485" t="s">
        <v>168</v>
      </c>
      <c r="C18" s="487" t="s">
        <v>169</v>
      </c>
      <c r="D18" s="487" t="s">
        <v>170</v>
      </c>
      <c r="E18" s="487" t="s">
        <v>171</v>
      </c>
      <c r="F18" s="488"/>
      <c r="G18" s="489" t="s">
        <v>172</v>
      </c>
      <c r="H18" s="489" t="s">
        <v>173</v>
      </c>
      <c r="I18" s="489" t="s">
        <v>174</v>
      </c>
      <c r="J18" s="489" t="s">
        <v>175</v>
      </c>
      <c r="K18" s="489" t="s">
        <v>176</v>
      </c>
      <c r="L18" s="489" t="s">
        <v>177</v>
      </c>
      <c r="M18" s="489" t="s">
        <v>178</v>
      </c>
      <c r="N18" s="490" t="s">
        <v>179</v>
      </c>
      <c r="O18" s="491" t="s">
        <v>180</v>
      </c>
      <c r="P18" s="492"/>
      <c r="Q18" s="493" t="s">
        <v>181</v>
      </c>
    </row>
    <row r="19" spans="1:17" ht="15" thickBot="1" x14ac:dyDescent="0.35">
      <c r="A19" s="494" t="s">
        <v>182</v>
      </c>
      <c r="B19" s="495"/>
      <c r="C19" s="496"/>
      <c r="D19" s="496"/>
      <c r="E19" s="497"/>
      <c r="F19" s="498"/>
      <c r="G19" s="495"/>
      <c r="H19" s="496"/>
      <c r="I19" s="496"/>
      <c r="J19" s="496"/>
      <c r="K19" s="496"/>
      <c r="L19" s="496"/>
      <c r="M19" s="496"/>
      <c r="N19" s="496"/>
      <c r="O19" s="497"/>
      <c r="P19" s="498"/>
      <c r="Q19" s="497"/>
    </row>
    <row r="20" spans="1:17" x14ac:dyDescent="0.3">
      <c r="A20" s="499"/>
      <c r="B20" s="536"/>
      <c r="C20" s="537"/>
      <c r="D20" s="538"/>
      <c r="E20" s="538"/>
      <c r="F20" s="498"/>
      <c r="G20" s="539"/>
      <c r="H20" s="540"/>
      <c r="I20" s="540"/>
      <c r="J20" s="540"/>
      <c r="K20" s="540"/>
      <c r="L20" s="540"/>
      <c r="M20" s="540"/>
      <c r="N20" s="540"/>
      <c r="O20" s="509"/>
      <c r="P20" s="498"/>
      <c r="Q20" s="541">
        <f t="shared" ref="Q20:Q30" si="0">SUM(B20:O20)</f>
        <v>0</v>
      </c>
    </row>
    <row r="21" spans="1:17" x14ac:dyDescent="0.3">
      <c r="A21" s="511"/>
      <c r="B21" s="542"/>
      <c r="C21" s="540"/>
      <c r="D21" s="543"/>
      <c r="E21" s="543"/>
      <c r="F21" s="498"/>
      <c r="G21" s="539"/>
      <c r="H21" s="540"/>
      <c r="I21" s="540"/>
      <c r="J21" s="540"/>
      <c r="K21" s="540"/>
      <c r="L21" s="540"/>
      <c r="M21" s="540"/>
      <c r="N21" s="540"/>
      <c r="O21" s="509"/>
      <c r="P21" s="498"/>
      <c r="Q21" s="544">
        <f t="shared" si="0"/>
        <v>0</v>
      </c>
    </row>
    <row r="22" spans="1:17" x14ac:dyDescent="0.3">
      <c r="A22" s="511"/>
      <c r="B22" s="542"/>
      <c r="C22" s="540"/>
      <c r="D22" s="543"/>
      <c r="E22" s="543"/>
      <c r="F22" s="498"/>
      <c r="G22" s="539"/>
      <c r="H22" s="540"/>
      <c r="I22" s="540"/>
      <c r="J22" s="540"/>
      <c r="K22" s="540"/>
      <c r="L22" s="540"/>
      <c r="M22" s="540"/>
      <c r="N22" s="540"/>
      <c r="O22" s="509"/>
      <c r="P22" s="498"/>
      <c r="Q22" s="544">
        <f t="shared" si="0"/>
        <v>0</v>
      </c>
    </row>
    <row r="23" spans="1:17" x14ac:dyDescent="0.3">
      <c r="A23" s="511"/>
      <c r="B23" s="542"/>
      <c r="C23" s="540"/>
      <c r="D23" s="543"/>
      <c r="E23" s="543"/>
      <c r="F23" s="498"/>
      <c r="G23" s="539"/>
      <c r="H23" s="540"/>
      <c r="I23" s="540"/>
      <c r="J23" s="540"/>
      <c r="K23" s="540"/>
      <c r="L23" s="540"/>
      <c r="M23" s="540"/>
      <c r="N23" s="540"/>
      <c r="O23" s="509"/>
      <c r="P23" s="498"/>
      <c r="Q23" s="544">
        <f t="shared" si="0"/>
        <v>0</v>
      </c>
    </row>
    <row r="24" spans="1:17" x14ac:dyDescent="0.3">
      <c r="A24" s="511"/>
      <c r="B24" s="542"/>
      <c r="C24" s="540"/>
      <c r="D24" s="543"/>
      <c r="E24" s="543"/>
      <c r="F24" s="498"/>
      <c r="G24" s="539"/>
      <c r="H24" s="540"/>
      <c r="I24" s="540"/>
      <c r="J24" s="540"/>
      <c r="K24" s="540"/>
      <c r="L24" s="540"/>
      <c r="M24" s="540"/>
      <c r="N24" s="540"/>
      <c r="O24" s="509"/>
      <c r="P24" s="498"/>
      <c r="Q24" s="544">
        <f t="shared" si="0"/>
        <v>0</v>
      </c>
    </row>
    <row r="25" spans="1:17" x14ac:dyDescent="0.3">
      <c r="A25" s="511"/>
      <c r="B25" s="542"/>
      <c r="C25" s="540"/>
      <c r="D25" s="543"/>
      <c r="E25" s="543"/>
      <c r="F25" s="498"/>
      <c r="G25" s="539"/>
      <c r="H25" s="540"/>
      <c r="I25" s="540"/>
      <c r="J25" s="540"/>
      <c r="K25" s="540"/>
      <c r="L25" s="540"/>
      <c r="M25" s="540"/>
      <c r="N25" s="540"/>
      <c r="O25" s="509"/>
      <c r="P25" s="498"/>
      <c r="Q25" s="544">
        <f t="shared" si="0"/>
        <v>0</v>
      </c>
    </row>
    <row r="26" spans="1:17" x14ac:dyDescent="0.3">
      <c r="A26" s="511"/>
      <c r="B26" s="542"/>
      <c r="C26" s="540"/>
      <c r="D26" s="543"/>
      <c r="E26" s="543"/>
      <c r="F26" s="498"/>
      <c r="G26" s="539"/>
      <c r="H26" s="540"/>
      <c r="I26" s="540"/>
      <c r="J26" s="540"/>
      <c r="K26" s="540"/>
      <c r="L26" s="540"/>
      <c r="M26" s="540"/>
      <c r="N26" s="540"/>
      <c r="O26" s="509"/>
      <c r="P26" s="498"/>
      <c r="Q26" s="544">
        <f t="shared" si="0"/>
        <v>0</v>
      </c>
    </row>
    <row r="27" spans="1:17" x14ac:dyDescent="0.3">
      <c r="A27" s="511"/>
      <c r="B27" s="542"/>
      <c r="C27" s="540"/>
      <c r="D27" s="543"/>
      <c r="E27" s="543"/>
      <c r="F27" s="498"/>
      <c r="G27" s="539"/>
      <c r="H27" s="540"/>
      <c r="I27" s="540"/>
      <c r="J27" s="540"/>
      <c r="K27" s="540"/>
      <c r="L27" s="540"/>
      <c r="M27" s="540"/>
      <c r="N27" s="540"/>
      <c r="O27" s="509"/>
      <c r="P27" s="498"/>
      <c r="Q27" s="544">
        <f t="shared" si="0"/>
        <v>0</v>
      </c>
    </row>
    <row r="28" spans="1:17" x14ac:dyDescent="0.3">
      <c r="A28" s="511"/>
      <c r="B28" s="542"/>
      <c r="C28" s="540"/>
      <c r="D28" s="543"/>
      <c r="E28" s="543"/>
      <c r="F28" s="498"/>
      <c r="G28" s="539"/>
      <c r="H28" s="540"/>
      <c r="I28" s="540"/>
      <c r="J28" s="540"/>
      <c r="K28" s="540"/>
      <c r="L28" s="540"/>
      <c r="M28" s="540"/>
      <c r="N28" s="540"/>
      <c r="O28" s="509"/>
      <c r="P28" s="498"/>
      <c r="Q28" s="544">
        <f t="shared" si="0"/>
        <v>0</v>
      </c>
    </row>
    <row r="29" spans="1:17" x14ac:dyDescent="0.3">
      <c r="A29" s="511"/>
      <c r="B29" s="542"/>
      <c r="C29" s="540"/>
      <c r="D29" s="543"/>
      <c r="E29" s="543"/>
      <c r="F29" s="498"/>
      <c r="G29" s="539"/>
      <c r="H29" s="540"/>
      <c r="I29" s="540"/>
      <c r="J29" s="540"/>
      <c r="K29" s="540"/>
      <c r="L29" s="540"/>
      <c r="M29" s="540"/>
      <c r="N29" s="540"/>
      <c r="O29" s="509"/>
      <c r="P29" s="498"/>
      <c r="Q29" s="544">
        <f t="shared" si="0"/>
        <v>0</v>
      </c>
    </row>
    <row r="30" spans="1:17" ht="15" thickBot="1" x14ac:dyDescent="0.35">
      <c r="A30" s="518"/>
      <c r="B30" s="542"/>
      <c r="C30" s="540"/>
      <c r="D30" s="543"/>
      <c r="E30" s="543"/>
      <c r="F30" s="498"/>
      <c r="G30" s="539"/>
      <c r="H30" s="540"/>
      <c r="I30" s="540"/>
      <c r="J30" s="540"/>
      <c r="K30" s="540"/>
      <c r="L30" s="540"/>
      <c r="M30" s="540"/>
      <c r="N30" s="540"/>
      <c r="O30" s="509"/>
      <c r="P30" s="498"/>
      <c r="Q30" s="545">
        <f t="shared" si="0"/>
        <v>0</v>
      </c>
    </row>
    <row r="31" spans="1:17" ht="29.4" thickBot="1" x14ac:dyDescent="0.35">
      <c r="A31" s="519" t="s">
        <v>184</v>
      </c>
      <c r="B31" s="552">
        <v>8000</v>
      </c>
      <c r="C31" s="546"/>
      <c r="D31" s="553">
        <v>2000</v>
      </c>
      <c r="E31" s="547"/>
      <c r="F31" s="498"/>
      <c r="G31" s="552">
        <v>500</v>
      </c>
      <c r="H31" s="546"/>
      <c r="I31" s="546"/>
      <c r="J31" s="546"/>
      <c r="K31" s="553">
        <v>1000</v>
      </c>
      <c r="L31" s="546"/>
      <c r="M31" s="553">
        <v>600</v>
      </c>
      <c r="N31" s="546"/>
      <c r="O31" s="547"/>
      <c r="P31" s="498"/>
      <c r="Q31" s="559">
        <f>SUM(B31:O31)</f>
        <v>12100</v>
      </c>
    </row>
    <row r="32" spans="1:17" ht="15" thickBot="1" x14ac:dyDescent="0.35">
      <c r="A32" s="527" t="s">
        <v>185</v>
      </c>
      <c r="B32" s="548"/>
      <c r="C32" s="549"/>
      <c r="D32" s="549"/>
      <c r="E32" s="549"/>
      <c r="F32" s="550"/>
      <c r="G32" s="551"/>
      <c r="H32" s="551"/>
      <c r="I32" s="551"/>
      <c r="J32" s="551"/>
      <c r="K32" s="551"/>
      <c r="L32" s="551"/>
      <c r="M32" s="551"/>
      <c r="N32" s="551"/>
      <c r="O32" s="551"/>
      <c r="P32" s="532"/>
      <c r="Q32" s="534">
        <f>SUM(Q19:Q31)</f>
        <v>12100</v>
      </c>
    </row>
    <row r="33" spans="1:17" x14ac:dyDescent="0.3">
      <c r="Q33" s="533" t="s">
        <v>186</v>
      </c>
    </row>
    <row r="35" spans="1:17" ht="21" customHeight="1" x14ac:dyDescent="0.3">
      <c r="A35" s="694" t="s">
        <v>187</v>
      </c>
      <c r="B35" s="694"/>
      <c r="C35" s="694"/>
      <c r="D35" s="694"/>
      <c r="E35" s="694"/>
      <c r="F35" s="694"/>
      <c r="G35" s="694"/>
      <c r="H35" s="694"/>
    </row>
    <row r="36" spans="1:17" x14ac:dyDescent="0.3">
      <c r="A36" s="694"/>
      <c r="B36" s="694"/>
      <c r="C36" s="694"/>
      <c r="D36" s="694"/>
      <c r="E36" s="694"/>
      <c r="F36" s="694"/>
      <c r="G36" s="694"/>
      <c r="H36" s="694"/>
    </row>
    <row r="37" spans="1:17" x14ac:dyDescent="0.3">
      <c r="A37" s="694"/>
      <c r="B37" s="694"/>
      <c r="C37" s="694"/>
      <c r="D37" s="694"/>
      <c r="E37" s="694"/>
      <c r="F37" s="694"/>
      <c r="G37" s="694"/>
      <c r="H37" s="694"/>
    </row>
    <row r="38" spans="1:17" ht="15.6" x14ac:dyDescent="0.3">
      <c r="A38" s="473" t="s">
        <v>188</v>
      </c>
      <c r="B38" s="687" t="s">
        <v>881</v>
      </c>
      <c r="C38" s="688"/>
      <c r="D38" s="688"/>
      <c r="E38" s="474"/>
    </row>
    <row r="39" spans="1:17" ht="15.6" x14ac:dyDescent="0.3">
      <c r="A39" s="473" t="s">
        <v>190</v>
      </c>
      <c r="B39" s="687" t="s">
        <v>881</v>
      </c>
      <c r="C39" s="688"/>
      <c r="D39" s="688"/>
      <c r="E39" s="695"/>
    </row>
    <row r="40" spans="1:17" ht="15.6" x14ac:dyDescent="0.3">
      <c r="A40" s="473"/>
      <c r="B40" s="469"/>
      <c r="C40" s="469"/>
      <c r="D40" s="469"/>
      <c r="E40" s="469"/>
    </row>
    <row r="41" spans="1:17" ht="15.6" x14ac:dyDescent="0.3">
      <c r="A41" s="473"/>
      <c r="B41" s="469"/>
      <c r="C41" s="469"/>
      <c r="D41" s="469"/>
      <c r="E41" s="469"/>
    </row>
    <row r="42" spans="1:17" x14ac:dyDescent="0.3">
      <c r="A42" s="696" t="s">
        <v>192</v>
      </c>
      <c r="B42" s="696"/>
      <c r="C42" s="696"/>
      <c r="D42" s="696"/>
      <c r="E42" s="696"/>
      <c r="F42" s="696"/>
      <c r="G42" s="696"/>
      <c r="H42" s="696"/>
    </row>
    <row r="43" spans="1:17" x14ac:dyDescent="0.3">
      <c r="A43" s="696"/>
      <c r="B43" s="696"/>
      <c r="C43" s="696"/>
      <c r="D43" s="696"/>
      <c r="E43" s="696"/>
      <c r="F43" s="696"/>
      <c r="G43" s="696"/>
      <c r="H43" s="696"/>
    </row>
    <row r="44" spans="1:17" ht="15.6" x14ac:dyDescent="0.3">
      <c r="A44" s="473" t="s">
        <v>193</v>
      </c>
      <c r="B44" s="687" t="s">
        <v>882</v>
      </c>
      <c r="C44" s="688"/>
      <c r="D44" s="688"/>
      <c r="E44" s="695"/>
    </row>
    <row r="45" spans="1:17" ht="15.6" x14ac:dyDescent="0.3">
      <c r="A45" s="473" t="s">
        <v>194</v>
      </c>
      <c r="B45" s="687" t="s">
        <v>883</v>
      </c>
      <c r="C45" s="688"/>
      <c r="D45" s="688"/>
      <c r="E45" s="695"/>
    </row>
    <row r="46" spans="1:17" ht="15.6" x14ac:dyDescent="0.3">
      <c r="A46" s="473"/>
      <c r="B46" s="697"/>
      <c r="C46" s="697"/>
      <c r="D46" s="697"/>
      <c r="E46" s="697"/>
    </row>
    <row r="48" spans="1:17" x14ac:dyDescent="0.3">
      <c r="A48" s="46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C05E083F-7FFB-4634-B049-52E5F26E3AD7}"/>
    <hyperlink ref="B49" r:id="rId2" xr:uid="{1DC9B381-AC8D-473D-A038-CB29153C8368}"/>
  </hyperlinks>
  <pageMargins left="0.7" right="0.7" top="0.75" bottom="0.75" header="0.3" footer="0.3"/>
  <pageSetup scale="51" orientation="landscape" r:id="rId3"/>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65F47-C35F-41BA-A31E-EF23AFF198D0}">
  <dimension ref="A1"/>
  <sheetViews>
    <sheetView topLeftCell="A19" workbookViewId="0"/>
  </sheetViews>
  <sheetFormatPr defaultRowHeight="14.4" x14ac:dyDescent="0.3"/>
  <sheetData/>
  <pageMargins left="0.7" right="0.7" top="0.75" bottom="0.75" header="0.3" footer="0.3"/>
  <pageSetup orientation="landscape"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5C860-61AA-49C8-9BB7-7645DC4DF7D3}">
  <sheetPr>
    <pageSetUpPr fitToPage="1"/>
  </sheetPr>
  <dimension ref="A1:Q100"/>
  <sheetViews>
    <sheetView topLeftCell="A79" zoomScale="87" zoomScaleNormal="70" workbookViewId="0">
      <selection activeCell="J30" sqref="J30"/>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736</v>
      </c>
      <c r="C7" s="634"/>
      <c r="D7" s="634"/>
      <c r="E7" s="132"/>
      <c r="G7" s="127"/>
      <c r="H7" s="127"/>
      <c r="I7" s="127"/>
      <c r="J7" s="127"/>
      <c r="K7" s="127"/>
      <c r="L7" s="127"/>
      <c r="M7" s="127"/>
      <c r="N7" s="127"/>
      <c r="O7" s="127"/>
      <c r="P7" s="127"/>
      <c r="Q7" s="127"/>
    </row>
    <row r="8" spans="1:17" ht="15.6" x14ac:dyDescent="0.3">
      <c r="A8" s="131" t="s">
        <v>154</v>
      </c>
      <c r="B8" s="133" t="s">
        <v>155</v>
      </c>
      <c r="C8" s="134" t="s">
        <v>737</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t="s">
        <v>737</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63"/>
      <c r="B20" s="245"/>
      <c r="C20" s="242"/>
      <c r="D20" s="246"/>
      <c r="E20" s="246"/>
      <c r="F20" s="183"/>
      <c r="G20" s="241"/>
      <c r="H20" s="242"/>
      <c r="I20" s="242"/>
      <c r="J20" s="242"/>
      <c r="K20" s="242"/>
      <c r="L20" s="242"/>
      <c r="M20" s="242"/>
      <c r="N20" s="242"/>
      <c r="O20" s="243"/>
      <c r="P20" s="183"/>
      <c r="Q20" s="247"/>
    </row>
    <row r="21" spans="1:17" x14ac:dyDescent="0.3">
      <c r="A21" s="163" t="s">
        <v>738</v>
      </c>
      <c r="B21" s="245"/>
      <c r="C21" s="242"/>
      <c r="D21" s="246"/>
      <c r="E21" s="246"/>
      <c r="F21" s="183"/>
      <c r="G21" s="241"/>
      <c r="H21" s="242"/>
      <c r="I21" s="242"/>
      <c r="J21" s="242"/>
      <c r="K21" s="242"/>
      <c r="L21" s="242"/>
      <c r="M21" s="242"/>
      <c r="N21" s="242"/>
      <c r="O21" s="243"/>
      <c r="P21" s="183"/>
      <c r="Q21" s="247">
        <f t="shared" ref="Q21:Q81" si="0">SUM(B21:O21)</f>
        <v>0</v>
      </c>
    </row>
    <row r="22" spans="1:17" x14ac:dyDescent="0.3">
      <c r="A22" s="163" t="s">
        <v>739</v>
      </c>
      <c r="B22" s="245"/>
      <c r="C22" s="242"/>
      <c r="D22" s="246"/>
      <c r="E22" s="246"/>
      <c r="F22" s="183"/>
      <c r="G22" s="241"/>
      <c r="H22" s="242"/>
      <c r="I22" s="242"/>
      <c r="J22" s="242">
        <v>30</v>
      </c>
      <c r="K22" s="242"/>
      <c r="L22" s="242"/>
      <c r="M22" s="242"/>
      <c r="N22" s="242">
        <v>15</v>
      </c>
      <c r="O22" s="243" t="s">
        <v>510</v>
      </c>
      <c r="P22" s="183"/>
      <c r="Q22" s="247">
        <f t="shared" si="0"/>
        <v>45</v>
      </c>
    </row>
    <row r="23" spans="1:17" x14ac:dyDescent="0.3">
      <c r="A23" s="163" t="s">
        <v>740</v>
      </c>
      <c r="B23" s="245"/>
      <c r="C23" s="242"/>
      <c r="D23" s="246"/>
      <c r="E23" s="246"/>
      <c r="F23" s="183"/>
      <c r="G23" s="241"/>
      <c r="H23" s="242"/>
      <c r="I23" s="242"/>
      <c r="J23" s="242">
        <v>35</v>
      </c>
      <c r="K23" s="242"/>
      <c r="L23" s="242"/>
      <c r="M23" s="242"/>
      <c r="N23" s="242">
        <v>10</v>
      </c>
      <c r="O23" s="243" t="s">
        <v>510</v>
      </c>
      <c r="P23" s="183"/>
      <c r="Q23" s="247">
        <f t="shared" si="0"/>
        <v>45</v>
      </c>
    </row>
    <row r="24" spans="1:17" x14ac:dyDescent="0.3">
      <c r="A24" s="163" t="s">
        <v>741</v>
      </c>
      <c r="B24" s="245"/>
      <c r="C24" s="242"/>
      <c r="D24" s="246"/>
      <c r="E24" s="246"/>
      <c r="F24" s="183"/>
      <c r="G24" s="241"/>
      <c r="H24" s="242"/>
      <c r="I24" s="242"/>
      <c r="J24" s="242">
        <v>50</v>
      </c>
      <c r="K24" s="242"/>
      <c r="L24" s="242"/>
      <c r="M24" s="242"/>
      <c r="N24" s="242">
        <v>10</v>
      </c>
      <c r="O24" s="243" t="s">
        <v>510</v>
      </c>
      <c r="P24" s="183"/>
      <c r="Q24" s="247">
        <f t="shared" si="0"/>
        <v>60</v>
      </c>
    </row>
    <row r="25" spans="1:17" x14ac:dyDescent="0.3">
      <c r="A25" s="163" t="s">
        <v>742</v>
      </c>
      <c r="B25" s="245"/>
      <c r="C25" s="242"/>
      <c r="D25" s="246"/>
      <c r="E25" s="246"/>
      <c r="F25" s="183"/>
      <c r="G25" s="241"/>
      <c r="H25" s="242"/>
      <c r="I25" s="242"/>
      <c r="J25" s="242">
        <v>94</v>
      </c>
      <c r="K25" s="242"/>
      <c r="L25" s="242"/>
      <c r="M25" s="242"/>
      <c r="N25" s="242">
        <v>10</v>
      </c>
      <c r="O25" s="243" t="s">
        <v>510</v>
      </c>
      <c r="P25" s="183"/>
      <c r="Q25" s="247">
        <f t="shared" si="0"/>
        <v>104</v>
      </c>
    </row>
    <row r="26" spans="1:17" x14ac:dyDescent="0.3">
      <c r="A26" s="163" t="s">
        <v>743</v>
      </c>
      <c r="B26" s="245"/>
      <c r="C26" s="242"/>
      <c r="D26" s="246"/>
      <c r="E26" s="246"/>
      <c r="F26" s="183"/>
      <c r="G26" s="241"/>
      <c r="H26" s="242"/>
      <c r="I26" s="242"/>
      <c r="J26" s="242">
        <v>40</v>
      </c>
      <c r="K26" s="242"/>
      <c r="L26" s="242"/>
      <c r="M26" s="242"/>
      <c r="N26" s="242">
        <v>10</v>
      </c>
      <c r="O26" s="243" t="s">
        <v>510</v>
      </c>
      <c r="P26" s="183"/>
      <c r="Q26" s="247">
        <f t="shared" si="0"/>
        <v>50</v>
      </c>
    </row>
    <row r="27" spans="1:17" x14ac:dyDescent="0.3">
      <c r="A27" s="163" t="s">
        <v>744</v>
      </c>
      <c r="B27" s="245"/>
      <c r="C27" s="242"/>
      <c r="D27" s="246"/>
      <c r="E27" s="246"/>
      <c r="F27" s="183"/>
      <c r="G27" s="241"/>
      <c r="H27" s="242"/>
      <c r="I27" s="242"/>
      <c r="J27" s="242">
        <v>60</v>
      </c>
      <c r="K27" s="242"/>
      <c r="L27" s="242"/>
      <c r="M27" s="242"/>
      <c r="N27" s="242"/>
      <c r="O27" s="243"/>
      <c r="P27" s="183"/>
      <c r="Q27" s="247">
        <f t="shared" si="0"/>
        <v>60</v>
      </c>
    </row>
    <row r="28" spans="1:17" x14ac:dyDescent="0.3">
      <c r="A28" s="163" t="s">
        <v>745</v>
      </c>
      <c r="B28" s="245"/>
      <c r="C28" s="242"/>
      <c r="D28" s="246"/>
      <c r="E28" s="246"/>
      <c r="F28" s="183"/>
      <c r="G28" s="241"/>
      <c r="H28" s="242"/>
      <c r="I28" s="242"/>
      <c r="J28" s="242">
        <v>40</v>
      </c>
      <c r="K28" s="242"/>
      <c r="L28" s="242"/>
      <c r="M28" s="242"/>
      <c r="N28" s="242"/>
      <c r="O28" s="243"/>
      <c r="P28" s="183"/>
      <c r="Q28" s="247">
        <f t="shared" si="0"/>
        <v>40</v>
      </c>
    </row>
    <row r="29" spans="1:17" ht="15" thickBot="1" x14ac:dyDescent="0.35">
      <c r="A29" s="167" t="s">
        <v>746</v>
      </c>
      <c r="B29" s="245"/>
      <c r="C29" s="242"/>
      <c r="D29" s="246"/>
      <c r="E29" s="246"/>
      <c r="F29" s="183"/>
      <c r="G29" s="241"/>
      <c r="H29" s="242"/>
      <c r="I29" s="242"/>
      <c r="J29" s="242">
        <v>25</v>
      </c>
      <c r="K29" s="242"/>
      <c r="L29" s="242"/>
      <c r="M29" s="242"/>
      <c r="N29" s="242">
        <v>25</v>
      </c>
      <c r="O29" s="243" t="s">
        <v>510</v>
      </c>
      <c r="P29" s="183"/>
      <c r="Q29" s="248">
        <f t="shared" si="0"/>
        <v>50</v>
      </c>
    </row>
    <row r="30" spans="1:17" ht="15" thickBot="1" x14ac:dyDescent="0.35">
      <c r="A30" s="385" t="s">
        <v>747</v>
      </c>
      <c r="B30" s="352"/>
      <c r="C30" s="353"/>
      <c r="D30" s="354"/>
      <c r="E30" s="354"/>
      <c r="F30" s="183"/>
      <c r="G30" s="356"/>
      <c r="H30" s="353"/>
      <c r="I30" s="353"/>
      <c r="J30" s="353">
        <v>70</v>
      </c>
      <c r="K30" s="353"/>
      <c r="L30" s="353"/>
      <c r="M30" s="353"/>
      <c r="N30" s="353"/>
      <c r="O30" s="386"/>
      <c r="P30" s="183"/>
      <c r="Q30" s="358">
        <f t="shared" si="0"/>
        <v>70</v>
      </c>
    </row>
    <row r="31" spans="1:17" ht="15" thickBot="1" x14ac:dyDescent="0.35">
      <c r="A31" s="385" t="s">
        <v>748</v>
      </c>
      <c r="B31" s="352"/>
      <c r="C31" s="353"/>
      <c r="D31" s="354"/>
      <c r="E31" s="354"/>
      <c r="F31" s="183"/>
      <c r="G31" s="356"/>
      <c r="H31" s="353"/>
      <c r="I31" s="353"/>
      <c r="J31" s="353">
        <v>60</v>
      </c>
      <c r="K31" s="353"/>
      <c r="L31" s="353"/>
      <c r="M31" s="353"/>
      <c r="N31" s="353"/>
      <c r="O31" s="386"/>
      <c r="P31" s="183"/>
      <c r="Q31" s="358">
        <f t="shared" si="0"/>
        <v>60</v>
      </c>
    </row>
    <row r="32" spans="1:17" ht="15" thickBot="1" x14ac:dyDescent="0.35">
      <c r="A32" s="385" t="s">
        <v>749</v>
      </c>
      <c r="B32" s="352"/>
      <c r="C32" s="353"/>
      <c r="D32" s="354"/>
      <c r="E32" s="354"/>
      <c r="F32" s="183"/>
      <c r="G32" s="356"/>
      <c r="H32" s="353"/>
      <c r="I32" s="353"/>
      <c r="J32" s="353">
        <v>50</v>
      </c>
      <c r="K32" s="353"/>
      <c r="L32" s="353"/>
      <c r="M32" s="353"/>
      <c r="N32" s="353">
        <v>10</v>
      </c>
      <c r="O32" s="386" t="s">
        <v>510</v>
      </c>
      <c r="P32" s="183"/>
      <c r="Q32" s="358">
        <f t="shared" si="0"/>
        <v>60</v>
      </c>
    </row>
    <row r="33" spans="1:17" ht="15" thickBot="1" x14ac:dyDescent="0.35">
      <c r="A33" s="385" t="s">
        <v>750</v>
      </c>
      <c r="B33" s="352"/>
      <c r="C33" s="353"/>
      <c r="D33" s="354"/>
      <c r="E33" s="354"/>
      <c r="F33" s="183"/>
      <c r="G33" s="356"/>
      <c r="H33" s="353"/>
      <c r="I33" s="353"/>
      <c r="J33" s="353">
        <v>70</v>
      </c>
      <c r="K33" s="353"/>
      <c r="L33" s="353"/>
      <c r="M33" s="353"/>
      <c r="N33" s="353">
        <v>10</v>
      </c>
      <c r="O33" s="386" t="s">
        <v>510</v>
      </c>
      <c r="P33" s="183"/>
      <c r="Q33" s="358">
        <f t="shared" si="0"/>
        <v>80</v>
      </c>
    </row>
    <row r="34" spans="1:17" ht="15" thickBot="1" x14ac:dyDescent="0.35">
      <c r="A34" s="385" t="s">
        <v>751</v>
      </c>
      <c r="B34" s="352"/>
      <c r="C34" s="353"/>
      <c r="D34" s="354"/>
      <c r="E34" s="354"/>
      <c r="F34" s="183"/>
      <c r="G34" s="356"/>
      <c r="H34" s="353"/>
      <c r="I34" s="353"/>
      <c r="J34" s="353">
        <v>75</v>
      </c>
      <c r="K34" s="353"/>
      <c r="L34" s="353"/>
      <c r="M34" s="353"/>
      <c r="N34" s="353">
        <v>10</v>
      </c>
      <c r="O34" s="386" t="s">
        <v>510</v>
      </c>
      <c r="P34" s="183"/>
      <c r="Q34" s="358">
        <f t="shared" si="0"/>
        <v>85</v>
      </c>
    </row>
    <row r="35" spans="1:17" ht="15" thickBot="1" x14ac:dyDescent="0.35">
      <c r="A35" s="385" t="s">
        <v>752</v>
      </c>
      <c r="B35" s="352"/>
      <c r="C35" s="353"/>
      <c r="D35" s="354"/>
      <c r="E35" s="354"/>
      <c r="F35" s="183"/>
      <c r="G35" s="356"/>
      <c r="H35" s="353"/>
      <c r="I35" s="353"/>
      <c r="J35" s="353">
        <v>60</v>
      </c>
      <c r="K35" s="353"/>
      <c r="L35" s="353"/>
      <c r="M35" s="353"/>
      <c r="N35" s="353">
        <v>5</v>
      </c>
      <c r="O35" s="386" t="s">
        <v>510</v>
      </c>
      <c r="P35" s="183"/>
      <c r="Q35" s="358">
        <f t="shared" si="0"/>
        <v>65</v>
      </c>
    </row>
    <row r="36" spans="1:17" ht="15" thickBot="1" x14ac:dyDescent="0.35">
      <c r="A36" s="385" t="s">
        <v>753</v>
      </c>
      <c r="B36" s="352"/>
      <c r="C36" s="353"/>
      <c r="D36" s="354"/>
      <c r="E36" s="354"/>
      <c r="F36" s="183"/>
      <c r="G36" s="356"/>
      <c r="H36" s="353"/>
      <c r="I36" s="353"/>
      <c r="J36" s="353">
        <v>60</v>
      </c>
      <c r="K36" s="353"/>
      <c r="L36" s="353"/>
      <c r="M36" s="353"/>
      <c r="N36" s="353">
        <v>20</v>
      </c>
      <c r="O36" s="386" t="s">
        <v>510</v>
      </c>
      <c r="P36" s="183"/>
      <c r="Q36" s="358">
        <f t="shared" si="0"/>
        <v>80</v>
      </c>
    </row>
    <row r="37" spans="1:17" ht="15" thickBot="1" x14ac:dyDescent="0.35">
      <c r="A37" s="385" t="s">
        <v>754</v>
      </c>
      <c r="B37" s="352"/>
      <c r="C37" s="353"/>
      <c r="D37" s="354"/>
      <c r="E37" s="354"/>
      <c r="F37" s="183"/>
      <c r="G37" s="356"/>
      <c r="H37" s="353"/>
      <c r="I37" s="353"/>
      <c r="J37" s="353">
        <v>60</v>
      </c>
      <c r="K37" s="353"/>
      <c r="L37" s="353"/>
      <c r="M37" s="353"/>
      <c r="N37" s="353">
        <v>12</v>
      </c>
      <c r="O37" s="386" t="s">
        <v>510</v>
      </c>
      <c r="P37" s="183"/>
      <c r="Q37" s="358">
        <f t="shared" si="0"/>
        <v>72</v>
      </c>
    </row>
    <row r="38" spans="1:17" ht="15" thickBot="1" x14ac:dyDescent="0.35">
      <c r="A38" s="385" t="s">
        <v>755</v>
      </c>
      <c r="B38" s="352"/>
      <c r="C38" s="353"/>
      <c r="D38" s="354"/>
      <c r="E38" s="354"/>
      <c r="F38" s="183"/>
      <c r="G38" s="356"/>
      <c r="H38" s="353"/>
      <c r="I38" s="353"/>
      <c r="J38" s="353">
        <v>55</v>
      </c>
      <c r="K38" s="353"/>
      <c r="L38" s="353"/>
      <c r="M38" s="353"/>
      <c r="N38" s="353">
        <v>12</v>
      </c>
      <c r="O38" s="386" t="s">
        <v>510</v>
      </c>
      <c r="P38" s="183"/>
      <c r="Q38" s="358">
        <f t="shared" si="0"/>
        <v>67</v>
      </c>
    </row>
    <row r="39" spans="1:17" ht="15" thickBot="1" x14ac:dyDescent="0.35">
      <c r="A39" s="385" t="s">
        <v>756</v>
      </c>
      <c r="B39" s="352"/>
      <c r="C39" s="353"/>
      <c r="D39" s="354"/>
      <c r="E39" s="354"/>
      <c r="F39" s="183"/>
      <c r="G39" s="356"/>
      <c r="H39" s="353"/>
      <c r="I39" s="353"/>
      <c r="J39" s="353">
        <v>50</v>
      </c>
      <c r="K39" s="353"/>
      <c r="L39" s="353"/>
      <c r="M39" s="353"/>
      <c r="N39" s="353">
        <v>10</v>
      </c>
      <c r="O39" s="386" t="s">
        <v>510</v>
      </c>
      <c r="P39" s="183"/>
      <c r="Q39" s="358">
        <f t="shared" si="0"/>
        <v>60</v>
      </c>
    </row>
    <row r="40" spans="1:17" ht="15" thickBot="1" x14ac:dyDescent="0.35">
      <c r="A40" s="385" t="s">
        <v>757</v>
      </c>
      <c r="B40" s="352"/>
      <c r="C40" s="353"/>
      <c r="D40" s="354"/>
      <c r="E40" s="354"/>
      <c r="F40" s="183"/>
      <c r="G40" s="356"/>
      <c r="H40" s="353"/>
      <c r="I40" s="353"/>
      <c r="J40" s="353">
        <v>30</v>
      </c>
      <c r="K40" s="353"/>
      <c r="L40" s="353"/>
      <c r="M40" s="353"/>
      <c r="N40" s="353">
        <v>10</v>
      </c>
      <c r="O40" s="386" t="s">
        <v>510</v>
      </c>
      <c r="P40" s="183"/>
      <c r="Q40" s="358">
        <f t="shared" si="0"/>
        <v>40</v>
      </c>
    </row>
    <row r="41" spans="1:17" ht="15" thickBot="1" x14ac:dyDescent="0.35">
      <c r="A41" s="385" t="s">
        <v>758</v>
      </c>
      <c r="B41" s="352"/>
      <c r="C41" s="353"/>
      <c r="D41" s="354"/>
      <c r="E41" s="354"/>
      <c r="F41" s="183"/>
      <c r="G41" s="356"/>
      <c r="H41" s="353"/>
      <c r="I41" s="353"/>
      <c r="J41" s="353">
        <v>85</v>
      </c>
      <c r="K41" s="353"/>
      <c r="L41" s="353"/>
      <c r="M41" s="353"/>
      <c r="N41" s="353">
        <v>50</v>
      </c>
      <c r="O41" s="386" t="s">
        <v>510</v>
      </c>
      <c r="P41" s="183"/>
      <c r="Q41" s="358">
        <f t="shared" si="0"/>
        <v>135</v>
      </c>
    </row>
    <row r="42" spans="1:17" ht="15" thickBot="1" x14ac:dyDescent="0.35">
      <c r="A42" s="385" t="s">
        <v>759</v>
      </c>
      <c r="B42" s="352"/>
      <c r="C42" s="353"/>
      <c r="D42" s="354"/>
      <c r="E42" s="354"/>
      <c r="F42" s="183"/>
      <c r="G42" s="356"/>
      <c r="H42" s="353"/>
      <c r="I42" s="353"/>
      <c r="J42" s="353">
        <v>40</v>
      </c>
      <c r="K42" s="353"/>
      <c r="L42" s="353"/>
      <c r="M42" s="353"/>
      <c r="N42" s="353"/>
      <c r="O42" s="386"/>
      <c r="P42" s="183"/>
      <c r="Q42" s="358">
        <f t="shared" si="0"/>
        <v>40</v>
      </c>
    </row>
    <row r="43" spans="1:17" ht="15" thickBot="1" x14ac:dyDescent="0.35">
      <c r="A43" s="385" t="s">
        <v>760</v>
      </c>
      <c r="B43" s="352"/>
      <c r="C43" s="353"/>
      <c r="D43" s="354"/>
      <c r="E43" s="354"/>
      <c r="F43" s="183"/>
      <c r="G43" s="356"/>
      <c r="H43" s="353"/>
      <c r="I43" s="353"/>
      <c r="J43" s="353">
        <v>60</v>
      </c>
      <c r="K43" s="353"/>
      <c r="L43" s="353"/>
      <c r="M43" s="353"/>
      <c r="N43" s="353"/>
      <c r="O43" s="386"/>
      <c r="P43" s="183"/>
      <c r="Q43" s="358">
        <f t="shared" si="0"/>
        <v>60</v>
      </c>
    </row>
    <row r="44" spans="1:17" ht="15" thickBot="1" x14ac:dyDescent="0.35">
      <c r="A44" s="385" t="s">
        <v>761</v>
      </c>
      <c r="B44" s="352"/>
      <c r="C44" s="353"/>
      <c r="D44" s="354"/>
      <c r="E44" s="354"/>
      <c r="F44" s="183"/>
      <c r="G44" s="356"/>
      <c r="H44" s="353"/>
      <c r="I44" s="353"/>
      <c r="J44" s="353">
        <v>45</v>
      </c>
      <c r="K44" s="353"/>
      <c r="L44" s="353"/>
      <c r="M44" s="353"/>
      <c r="N44" s="353">
        <v>20</v>
      </c>
      <c r="O44" s="386" t="s">
        <v>510</v>
      </c>
      <c r="P44" s="183"/>
      <c r="Q44" s="358">
        <f t="shared" si="0"/>
        <v>65</v>
      </c>
    </row>
    <row r="45" spans="1:17" ht="15" thickBot="1" x14ac:dyDescent="0.35">
      <c r="A45" s="385" t="s">
        <v>762</v>
      </c>
      <c r="B45" s="352"/>
      <c r="C45" s="353"/>
      <c r="D45" s="354"/>
      <c r="E45" s="354"/>
      <c r="F45" s="183"/>
      <c r="G45" s="356"/>
      <c r="H45" s="353"/>
      <c r="I45" s="353"/>
      <c r="J45" s="353">
        <v>30</v>
      </c>
      <c r="K45" s="353"/>
      <c r="L45" s="353"/>
      <c r="M45" s="353"/>
      <c r="N45" s="353">
        <v>85</v>
      </c>
      <c r="O45" s="386" t="s">
        <v>510</v>
      </c>
      <c r="P45" s="183"/>
      <c r="Q45" s="358">
        <f t="shared" si="0"/>
        <v>115</v>
      </c>
    </row>
    <row r="46" spans="1:17" ht="15" thickBot="1" x14ac:dyDescent="0.35">
      <c r="A46" s="385" t="s">
        <v>763</v>
      </c>
      <c r="B46" s="352"/>
      <c r="C46" s="353"/>
      <c r="D46" s="354"/>
      <c r="E46" s="354"/>
      <c r="F46" s="183"/>
      <c r="G46" s="356"/>
      <c r="H46" s="353"/>
      <c r="I46" s="353"/>
      <c r="J46" s="353">
        <v>100</v>
      </c>
      <c r="K46" s="353"/>
      <c r="L46" s="353"/>
      <c r="M46" s="353"/>
      <c r="N46" s="353">
        <v>50</v>
      </c>
      <c r="O46" s="386" t="s">
        <v>510</v>
      </c>
      <c r="P46" s="183"/>
      <c r="Q46" s="358">
        <f t="shared" si="0"/>
        <v>150</v>
      </c>
    </row>
    <row r="47" spans="1:17" ht="15" thickBot="1" x14ac:dyDescent="0.35">
      <c r="A47" s="385" t="s">
        <v>764</v>
      </c>
      <c r="B47" s="352"/>
      <c r="C47" s="353"/>
      <c r="D47" s="354"/>
      <c r="E47" s="354"/>
      <c r="F47" s="183"/>
      <c r="G47" s="356"/>
      <c r="H47" s="353"/>
      <c r="I47" s="353"/>
      <c r="J47" s="353">
        <v>30</v>
      </c>
      <c r="K47" s="353"/>
      <c r="L47" s="353"/>
      <c r="M47" s="353"/>
      <c r="N47" s="353">
        <v>25</v>
      </c>
      <c r="O47" s="386"/>
      <c r="P47" s="183"/>
      <c r="Q47" s="358">
        <f t="shared" si="0"/>
        <v>55</v>
      </c>
    </row>
    <row r="48" spans="1:17" ht="15" thickBot="1" x14ac:dyDescent="0.35">
      <c r="A48" s="385" t="s">
        <v>765</v>
      </c>
      <c r="B48" s="352"/>
      <c r="C48" s="353"/>
      <c r="D48" s="354"/>
      <c r="E48" s="354"/>
      <c r="F48" s="183"/>
      <c r="G48" s="356"/>
      <c r="H48" s="353"/>
      <c r="I48" s="353"/>
      <c r="J48" s="353">
        <v>60</v>
      </c>
      <c r="K48" s="353"/>
      <c r="L48" s="353"/>
      <c r="M48" s="353"/>
      <c r="N48" s="353">
        <v>20</v>
      </c>
      <c r="O48" s="386" t="s">
        <v>510</v>
      </c>
      <c r="P48" s="183"/>
      <c r="Q48" s="358">
        <f t="shared" si="0"/>
        <v>80</v>
      </c>
    </row>
    <row r="49" spans="1:17" ht="15" thickBot="1" x14ac:dyDescent="0.35">
      <c r="A49" s="385" t="s">
        <v>766</v>
      </c>
      <c r="B49" s="352"/>
      <c r="C49" s="353"/>
      <c r="D49" s="354"/>
      <c r="E49" s="354"/>
      <c r="F49" s="183"/>
      <c r="G49" s="356"/>
      <c r="H49" s="353"/>
      <c r="I49" s="353"/>
      <c r="J49" s="353">
        <v>35</v>
      </c>
      <c r="K49" s="353"/>
      <c r="L49" s="353"/>
      <c r="M49" s="353"/>
      <c r="N49" s="353">
        <v>25</v>
      </c>
      <c r="O49" s="386" t="s">
        <v>510</v>
      </c>
      <c r="P49" s="183"/>
      <c r="Q49" s="358">
        <f t="shared" si="0"/>
        <v>60</v>
      </c>
    </row>
    <row r="50" spans="1:17" ht="15" thickBot="1" x14ac:dyDescent="0.35">
      <c r="A50" s="385" t="s">
        <v>767</v>
      </c>
      <c r="B50" s="352"/>
      <c r="C50" s="353"/>
      <c r="D50" s="354"/>
      <c r="E50" s="354"/>
      <c r="F50" s="183"/>
      <c r="G50" s="356"/>
      <c r="H50" s="353"/>
      <c r="I50" s="353"/>
      <c r="J50" s="353">
        <v>50</v>
      </c>
      <c r="K50" s="353"/>
      <c r="L50" s="353"/>
      <c r="M50" s="353"/>
      <c r="N50" s="353"/>
      <c r="O50" s="386"/>
      <c r="P50" s="183"/>
      <c r="Q50" s="358">
        <f t="shared" si="0"/>
        <v>50</v>
      </c>
    </row>
    <row r="51" spans="1:17" ht="15" thickBot="1" x14ac:dyDescent="0.35">
      <c r="A51" s="385" t="s">
        <v>768</v>
      </c>
      <c r="B51" s="352"/>
      <c r="C51" s="353"/>
      <c r="D51" s="354"/>
      <c r="E51" s="354"/>
      <c r="F51" s="183"/>
      <c r="G51" s="356"/>
      <c r="H51" s="353"/>
      <c r="I51" s="353"/>
      <c r="J51" s="353">
        <v>40</v>
      </c>
      <c r="K51" s="353"/>
      <c r="L51" s="353"/>
      <c r="M51" s="353"/>
      <c r="N51" s="353"/>
      <c r="O51" s="386"/>
      <c r="P51" s="183"/>
      <c r="Q51" s="358">
        <f t="shared" si="0"/>
        <v>40</v>
      </c>
    </row>
    <row r="52" spans="1:17" ht="15" thickBot="1" x14ac:dyDescent="0.35">
      <c r="A52" s="385" t="s">
        <v>769</v>
      </c>
      <c r="B52" s="352"/>
      <c r="C52" s="353"/>
      <c r="D52" s="354"/>
      <c r="E52" s="354"/>
      <c r="F52" s="183"/>
      <c r="G52" s="356"/>
      <c r="H52" s="353"/>
      <c r="I52" s="353"/>
      <c r="J52" s="353">
        <v>15</v>
      </c>
      <c r="K52" s="353"/>
      <c r="L52" s="353"/>
      <c r="M52" s="353"/>
      <c r="N52" s="353">
        <v>330</v>
      </c>
      <c r="O52" s="386" t="s">
        <v>510</v>
      </c>
      <c r="P52" s="183"/>
      <c r="Q52" s="358">
        <f t="shared" si="0"/>
        <v>345</v>
      </c>
    </row>
    <row r="53" spans="1:17" ht="15" thickBot="1" x14ac:dyDescent="0.35">
      <c r="A53" s="385" t="s">
        <v>770</v>
      </c>
      <c r="B53" s="352"/>
      <c r="C53" s="353"/>
      <c r="D53" s="354"/>
      <c r="E53" s="354"/>
      <c r="F53" s="183"/>
      <c r="G53" s="356"/>
      <c r="H53" s="353"/>
      <c r="I53" s="353"/>
      <c r="J53" s="353">
        <v>90</v>
      </c>
      <c r="K53" s="353"/>
      <c r="L53" s="353"/>
      <c r="M53" s="353"/>
      <c r="N53" s="353">
        <v>25</v>
      </c>
      <c r="O53" s="386" t="s">
        <v>510</v>
      </c>
      <c r="P53" s="183"/>
      <c r="Q53" s="358">
        <f t="shared" si="0"/>
        <v>115</v>
      </c>
    </row>
    <row r="54" spans="1:17" ht="15" thickBot="1" x14ac:dyDescent="0.35">
      <c r="A54" s="385" t="s">
        <v>771</v>
      </c>
      <c r="B54" s="352"/>
      <c r="C54" s="353"/>
      <c r="D54" s="354"/>
      <c r="E54" s="354"/>
      <c r="F54" s="183"/>
      <c r="G54" s="356"/>
      <c r="H54" s="353"/>
      <c r="I54" s="353"/>
      <c r="J54" s="353">
        <v>65</v>
      </c>
      <c r="K54" s="353"/>
      <c r="L54" s="353"/>
      <c r="M54" s="353"/>
      <c r="N54" s="353">
        <v>50</v>
      </c>
      <c r="O54" s="386" t="s">
        <v>510</v>
      </c>
      <c r="P54" s="183"/>
      <c r="Q54" s="358">
        <f t="shared" si="0"/>
        <v>115</v>
      </c>
    </row>
    <row r="55" spans="1:17" ht="15" thickBot="1" x14ac:dyDescent="0.35">
      <c r="A55" s="385" t="s">
        <v>772</v>
      </c>
      <c r="B55" s="352"/>
      <c r="C55" s="353"/>
      <c r="D55" s="354"/>
      <c r="E55" s="354"/>
      <c r="F55" s="183"/>
      <c r="G55" s="356"/>
      <c r="H55" s="353"/>
      <c r="I55" s="353"/>
      <c r="J55" s="353">
        <v>100</v>
      </c>
      <c r="K55" s="353"/>
      <c r="L55" s="353"/>
      <c r="M55" s="353"/>
      <c r="N55" s="353">
        <v>100</v>
      </c>
      <c r="O55" s="386" t="s">
        <v>510</v>
      </c>
      <c r="P55" s="183"/>
      <c r="Q55" s="358">
        <f t="shared" si="0"/>
        <v>200</v>
      </c>
    </row>
    <row r="56" spans="1:17" ht="15" thickBot="1" x14ac:dyDescent="0.35">
      <c r="A56" s="385" t="s">
        <v>773</v>
      </c>
      <c r="B56" s="352"/>
      <c r="C56" s="353"/>
      <c r="D56" s="354"/>
      <c r="E56" s="354"/>
      <c r="F56" s="183"/>
      <c r="G56" s="356"/>
      <c r="H56" s="353"/>
      <c r="I56" s="353"/>
      <c r="J56" s="353">
        <v>40</v>
      </c>
      <c r="K56" s="353"/>
      <c r="L56" s="353"/>
      <c r="M56" s="353"/>
      <c r="N56" s="353">
        <v>25</v>
      </c>
      <c r="O56" s="386" t="s">
        <v>510</v>
      </c>
      <c r="P56" s="183"/>
      <c r="Q56" s="358">
        <f t="shared" si="0"/>
        <v>65</v>
      </c>
    </row>
    <row r="57" spans="1:17" ht="15" thickBot="1" x14ac:dyDescent="0.35">
      <c r="A57" s="385" t="s">
        <v>774</v>
      </c>
      <c r="B57" s="352"/>
      <c r="C57" s="353"/>
      <c r="D57" s="354"/>
      <c r="E57" s="354"/>
      <c r="F57" s="183"/>
      <c r="G57" s="356"/>
      <c r="H57" s="353"/>
      <c r="I57" s="353"/>
      <c r="J57" s="353">
        <v>25</v>
      </c>
      <c r="K57" s="353"/>
      <c r="L57" s="353"/>
      <c r="M57" s="353"/>
      <c r="N57" s="353"/>
      <c r="O57" s="386"/>
      <c r="P57" s="183"/>
      <c r="Q57" s="358">
        <f t="shared" si="0"/>
        <v>25</v>
      </c>
    </row>
    <row r="58" spans="1:17" ht="15" thickBot="1" x14ac:dyDescent="0.35">
      <c r="A58" s="385" t="s">
        <v>775</v>
      </c>
      <c r="B58" s="352"/>
      <c r="C58" s="353"/>
      <c r="D58" s="354"/>
      <c r="E58" s="354"/>
      <c r="F58" s="183"/>
      <c r="G58" s="356"/>
      <c r="H58" s="353"/>
      <c r="I58" s="353"/>
      <c r="J58" s="353">
        <v>15</v>
      </c>
      <c r="K58" s="353"/>
      <c r="L58" s="353"/>
      <c r="M58" s="353"/>
      <c r="N58" s="353">
        <v>35</v>
      </c>
      <c r="O58" s="386" t="s">
        <v>776</v>
      </c>
      <c r="P58" s="183"/>
      <c r="Q58" s="358">
        <f t="shared" si="0"/>
        <v>50</v>
      </c>
    </row>
    <row r="59" spans="1:17" ht="15" thickBot="1" x14ac:dyDescent="0.35">
      <c r="A59" s="385" t="s">
        <v>777</v>
      </c>
      <c r="B59" s="352"/>
      <c r="C59" s="353"/>
      <c r="D59" s="354"/>
      <c r="E59" s="354"/>
      <c r="F59" s="183"/>
      <c r="G59" s="356"/>
      <c r="H59" s="353"/>
      <c r="I59" s="353"/>
      <c r="J59" s="353">
        <v>15</v>
      </c>
      <c r="K59" s="353"/>
      <c r="L59" s="353"/>
      <c r="M59" s="353"/>
      <c r="N59" s="353"/>
      <c r="O59" s="386"/>
      <c r="P59" s="183"/>
      <c r="Q59" s="358">
        <f t="shared" si="0"/>
        <v>15</v>
      </c>
    </row>
    <row r="60" spans="1:17" ht="15" thickBot="1" x14ac:dyDescent="0.35">
      <c r="A60" s="385" t="s">
        <v>778</v>
      </c>
      <c r="B60" s="352"/>
      <c r="C60" s="353"/>
      <c r="D60" s="354"/>
      <c r="E60" s="354"/>
      <c r="F60" s="183"/>
      <c r="G60" s="356"/>
      <c r="H60" s="353"/>
      <c r="I60" s="353"/>
      <c r="J60" s="353">
        <v>60</v>
      </c>
      <c r="K60" s="353"/>
      <c r="L60" s="353"/>
      <c r="M60" s="353"/>
      <c r="N60" s="353">
        <v>5</v>
      </c>
      <c r="O60" s="386" t="s">
        <v>510</v>
      </c>
      <c r="P60" s="183"/>
      <c r="Q60" s="358">
        <f t="shared" si="0"/>
        <v>65</v>
      </c>
    </row>
    <row r="61" spans="1:17" ht="15" thickBot="1" x14ac:dyDescent="0.35">
      <c r="A61" s="385" t="s">
        <v>779</v>
      </c>
      <c r="B61" s="352"/>
      <c r="C61" s="353"/>
      <c r="D61" s="354"/>
      <c r="E61" s="354"/>
      <c r="F61" s="183"/>
      <c r="G61" s="356"/>
      <c r="H61" s="353"/>
      <c r="I61" s="353"/>
      <c r="J61" s="353">
        <v>60</v>
      </c>
      <c r="K61" s="353"/>
      <c r="L61" s="353"/>
      <c r="M61" s="353"/>
      <c r="N61" s="353">
        <v>30</v>
      </c>
      <c r="O61" s="386" t="s">
        <v>510</v>
      </c>
      <c r="P61" s="183"/>
      <c r="Q61" s="358">
        <f t="shared" si="0"/>
        <v>90</v>
      </c>
    </row>
    <row r="62" spans="1:17" ht="15" thickBot="1" x14ac:dyDescent="0.35">
      <c r="A62" s="385" t="s">
        <v>780</v>
      </c>
      <c r="B62" s="352"/>
      <c r="C62" s="353"/>
      <c r="D62" s="354"/>
      <c r="E62" s="354"/>
      <c r="F62" s="183"/>
      <c r="G62" s="356"/>
      <c r="H62" s="353"/>
      <c r="I62" s="353"/>
      <c r="J62" s="353">
        <v>100</v>
      </c>
      <c r="K62" s="353"/>
      <c r="L62" s="353"/>
      <c r="M62" s="353"/>
      <c r="N62" s="353"/>
      <c r="O62" s="386"/>
      <c r="P62" s="183"/>
      <c r="Q62" s="358">
        <f t="shared" si="0"/>
        <v>100</v>
      </c>
    </row>
    <row r="63" spans="1:17" ht="15" thickBot="1" x14ac:dyDescent="0.35">
      <c r="A63" s="385" t="s">
        <v>781</v>
      </c>
      <c r="B63" s="352"/>
      <c r="C63" s="353"/>
      <c r="D63" s="354"/>
      <c r="E63" s="354"/>
      <c r="F63" s="183"/>
      <c r="G63" s="356"/>
      <c r="H63" s="353"/>
      <c r="I63" s="353"/>
      <c r="J63" s="353">
        <v>40</v>
      </c>
      <c r="K63" s="353"/>
      <c r="L63" s="353"/>
      <c r="M63" s="353"/>
      <c r="N63" s="353"/>
      <c r="O63" s="386"/>
      <c r="P63" s="183"/>
      <c r="Q63" s="358">
        <f t="shared" si="0"/>
        <v>40</v>
      </c>
    </row>
    <row r="64" spans="1:17" ht="15" thickBot="1" x14ac:dyDescent="0.35">
      <c r="A64" s="385" t="s">
        <v>782</v>
      </c>
      <c r="B64" s="352"/>
      <c r="C64" s="353"/>
      <c r="D64" s="354"/>
      <c r="E64" s="354"/>
      <c r="F64" s="183"/>
      <c r="G64" s="356"/>
      <c r="H64" s="353"/>
      <c r="I64" s="353"/>
      <c r="J64" s="353">
        <v>35</v>
      </c>
      <c r="K64" s="353"/>
      <c r="L64" s="353"/>
      <c r="M64" s="353"/>
      <c r="N64" s="353">
        <v>15</v>
      </c>
      <c r="O64" s="386" t="s">
        <v>510</v>
      </c>
      <c r="P64" s="183"/>
      <c r="Q64" s="358">
        <f t="shared" si="0"/>
        <v>50</v>
      </c>
    </row>
    <row r="65" spans="1:17" ht="15" thickBot="1" x14ac:dyDescent="0.35">
      <c r="A65" s="385" t="s">
        <v>783</v>
      </c>
      <c r="B65" s="352"/>
      <c r="C65" s="353"/>
      <c r="D65" s="354"/>
      <c r="E65" s="354"/>
      <c r="F65" s="183"/>
      <c r="G65" s="356"/>
      <c r="H65" s="353"/>
      <c r="I65" s="353"/>
      <c r="J65" s="353">
        <v>70</v>
      </c>
      <c r="K65" s="353"/>
      <c r="L65" s="353"/>
      <c r="M65" s="353"/>
      <c r="N65" s="353">
        <v>5</v>
      </c>
      <c r="O65" s="386" t="s">
        <v>510</v>
      </c>
      <c r="P65" s="183"/>
      <c r="Q65" s="358">
        <f t="shared" si="0"/>
        <v>75</v>
      </c>
    </row>
    <row r="66" spans="1:17" ht="15" thickBot="1" x14ac:dyDescent="0.35">
      <c r="A66" s="385" t="s">
        <v>784</v>
      </c>
      <c r="B66" s="352"/>
      <c r="C66" s="353"/>
      <c r="D66" s="354"/>
      <c r="E66" s="354"/>
      <c r="F66" s="183"/>
      <c r="G66" s="356"/>
      <c r="H66" s="353"/>
      <c r="I66" s="353"/>
      <c r="J66" s="353">
        <v>50</v>
      </c>
      <c r="K66" s="353"/>
      <c r="L66" s="353"/>
      <c r="M66" s="353"/>
      <c r="N66" s="353"/>
      <c r="O66" s="386"/>
      <c r="P66" s="183"/>
      <c r="Q66" s="358">
        <f t="shared" si="0"/>
        <v>50</v>
      </c>
    </row>
    <row r="67" spans="1:17" ht="15" thickBot="1" x14ac:dyDescent="0.35">
      <c r="A67" s="385" t="s">
        <v>785</v>
      </c>
      <c r="B67" s="352"/>
      <c r="C67" s="353"/>
      <c r="D67" s="354"/>
      <c r="E67" s="354"/>
      <c r="F67" s="183"/>
      <c r="G67" s="356"/>
      <c r="H67" s="353"/>
      <c r="I67" s="353"/>
      <c r="J67" s="353">
        <v>40</v>
      </c>
      <c r="K67" s="353"/>
      <c r="L67" s="353"/>
      <c r="M67" s="353"/>
      <c r="N67" s="353">
        <v>20</v>
      </c>
      <c r="O67" s="386"/>
      <c r="P67" s="183"/>
      <c r="Q67" s="358">
        <f t="shared" si="0"/>
        <v>60</v>
      </c>
    </row>
    <row r="68" spans="1:17" ht="15" thickBot="1" x14ac:dyDescent="0.35">
      <c r="A68" s="385" t="s">
        <v>786</v>
      </c>
      <c r="B68" s="352"/>
      <c r="C68" s="353"/>
      <c r="D68" s="354"/>
      <c r="E68" s="354"/>
      <c r="F68" s="183"/>
      <c r="G68" s="356"/>
      <c r="H68" s="353"/>
      <c r="I68" s="353"/>
      <c r="J68" s="353">
        <v>60</v>
      </c>
      <c r="K68" s="353"/>
      <c r="L68" s="353"/>
      <c r="M68" s="353"/>
      <c r="N68" s="353">
        <v>20</v>
      </c>
      <c r="O68" s="386" t="s">
        <v>510</v>
      </c>
      <c r="P68" s="183"/>
      <c r="Q68" s="358">
        <f t="shared" si="0"/>
        <v>80</v>
      </c>
    </row>
    <row r="69" spans="1:17" ht="15" thickBot="1" x14ac:dyDescent="0.35">
      <c r="A69" s="385" t="s">
        <v>787</v>
      </c>
      <c r="B69" s="352"/>
      <c r="C69" s="353"/>
      <c r="D69" s="354"/>
      <c r="E69" s="354"/>
      <c r="F69" s="183"/>
      <c r="G69" s="356"/>
      <c r="H69" s="353"/>
      <c r="I69" s="353"/>
      <c r="J69" s="353">
        <v>25</v>
      </c>
      <c r="K69" s="353"/>
      <c r="L69" s="353"/>
      <c r="M69" s="353"/>
      <c r="N69" s="353">
        <v>85</v>
      </c>
      <c r="O69" s="386" t="s">
        <v>510</v>
      </c>
      <c r="P69" s="183"/>
      <c r="Q69" s="358">
        <f t="shared" si="0"/>
        <v>110</v>
      </c>
    </row>
    <row r="70" spans="1:17" ht="15" thickBot="1" x14ac:dyDescent="0.35">
      <c r="A70" s="385" t="s">
        <v>788</v>
      </c>
      <c r="B70" s="352"/>
      <c r="C70" s="353"/>
      <c r="D70" s="354"/>
      <c r="E70" s="354"/>
      <c r="F70" s="183"/>
      <c r="G70" s="356"/>
      <c r="H70" s="353"/>
      <c r="I70" s="353"/>
      <c r="J70" s="353">
        <v>25</v>
      </c>
      <c r="K70" s="353"/>
      <c r="L70" s="353"/>
      <c r="M70" s="353"/>
      <c r="N70" s="353"/>
      <c r="O70" s="386"/>
      <c r="P70" s="183"/>
      <c r="Q70" s="358">
        <f t="shared" si="0"/>
        <v>25</v>
      </c>
    </row>
    <row r="71" spans="1:17" ht="15" thickBot="1" x14ac:dyDescent="0.35">
      <c r="A71" s="385" t="s">
        <v>789</v>
      </c>
      <c r="B71" s="352"/>
      <c r="C71" s="353"/>
      <c r="D71" s="354"/>
      <c r="E71" s="354"/>
      <c r="F71" s="183"/>
      <c r="G71" s="356"/>
      <c r="H71" s="353"/>
      <c r="I71" s="353"/>
      <c r="J71" s="353">
        <v>15</v>
      </c>
      <c r="K71" s="353"/>
      <c r="L71" s="353"/>
      <c r="M71" s="353"/>
      <c r="N71" s="353"/>
      <c r="O71" s="386"/>
      <c r="P71" s="183"/>
      <c r="Q71" s="358">
        <f t="shared" si="0"/>
        <v>15</v>
      </c>
    </row>
    <row r="72" spans="1:17" ht="15" thickBot="1" x14ac:dyDescent="0.35">
      <c r="A72" s="385" t="s">
        <v>790</v>
      </c>
      <c r="B72" s="352"/>
      <c r="C72" s="353"/>
      <c r="D72" s="354"/>
      <c r="E72" s="354"/>
      <c r="F72" s="183"/>
      <c r="G72" s="356"/>
      <c r="H72" s="353"/>
      <c r="I72" s="353"/>
      <c r="J72" s="353">
        <v>45</v>
      </c>
      <c r="K72" s="353"/>
      <c r="L72" s="353"/>
      <c r="M72" s="353"/>
      <c r="N72" s="353"/>
      <c r="O72" s="386"/>
      <c r="P72" s="183"/>
      <c r="Q72" s="358">
        <f t="shared" si="0"/>
        <v>45</v>
      </c>
    </row>
    <row r="73" spans="1:17" ht="15" thickBot="1" x14ac:dyDescent="0.35">
      <c r="A73" s="385" t="s">
        <v>791</v>
      </c>
      <c r="B73" s="352"/>
      <c r="C73" s="353"/>
      <c r="D73" s="354"/>
      <c r="E73" s="354"/>
      <c r="F73" s="183"/>
      <c r="G73" s="356"/>
      <c r="H73" s="353"/>
      <c r="I73" s="353"/>
      <c r="J73" s="353">
        <v>70</v>
      </c>
      <c r="K73" s="353"/>
      <c r="L73" s="353"/>
      <c r="M73" s="353"/>
      <c r="N73" s="353"/>
      <c r="O73" s="386"/>
      <c r="P73" s="183"/>
      <c r="Q73" s="358">
        <f t="shared" si="0"/>
        <v>70</v>
      </c>
    </row>
    <row r="74" spans="1:17" ht="15" thickBot="1" x14ac:dyDescent="0.35">
      <c r="A74" s="385" t="s">
        <v>792</v>
      </c>
      <c r="B74" s="352"/>
      <c r="C74" s="353"/>
      <c r="D74" s="354"/>
      <c r="E74" s="354"/>
      <c r="F74" s="183"/>
      <c r="G74" s="356"/>
      <c r="H74" s="353"/>
      <c r="I74" s="353"/>
      <c r="J74" s="353">
        <v>85</v>
      </c>
      <c r="K74" s="353"/>
      <c r="L74" s="353"/>
      <c r="M74" s="353"/>
      <c r="N74" s="353">
        <v>20</v>
      </c>
      <c r="O74" s="386"/>
      <c r="P74" s="183"/>
      <c r="Q74" s="358">
        <f t="shared" si="0"/>
        <v>105</v>
      </c>
    </row>
    <row r="75" spans="1:17" ht="15" thickBot="1" x14ac:dyDescent="0.35">
      <c r="A75" s="385" t="s">
        <v>793</v>
      </c>
      <c r="B75" s="352"/>
      <c r="C75" s="353"/>
      <c r="D75" s="354"/>
      <c r="E75" s="354"/>
      <c r="F75" s="183"/>
      <c r="G75" s="356"/>
      <c r="H75" s="353"/>
      <c r="I75" s="353"/>
      <c r="J75" s="353">
        <v>20</v>
      </c>
      <c r="K75" s="353"/>
      <c r="L75" s="353"/>
      <c r="M75" s="353"/>
      <c r="N75" s="353"/>
      <c r="O75" s="386"/>
      <c r="P75" s="183"/>
      <c r="Q75" s="358">
        <f t="shared" si="0"/>
        <v>20</v>
      </c>
    </row>
    <row r="76" spans="1:17" ht="15" thickBot="1" x14ac:dyDescent="0.35">
      <c r="A76" s="385" t="s">
        <v>794</v>
      </c>
      <c r="B76" s="352"/>
      <c r="C76" s="353"/>
      <c r="D76" s="354"/>
      <c r="E76" s="354"/>
      <c r="F76" s="183"/>
      <c r="G76" s="356"/>
      <c r="H76" s="353"/>
      <c r="I76" s="353"/>
      <c r="J76" s="353">
        <v>60</v>
      </c>
      <c r="K76" s="353"/>
      <c r="L76" s="353"/>
      <c r="M76" s="353"/>
      <c r="N76" s="353">
        <v>100</v>
      </c>
      <c r="O76" s="386" t="s">
        <v>510</v>
      </c>
      <c r="P76" s="183"/>
      <c r="Q76" s="358">
        <f t="shared" si="0"/>
        <v>160</v>
      </c>
    </row>
    <row r="77" spans="1:17" ht="15" thickBot="1" x14ac:dyDescent="0.35">
      <c r="A77" s="385" t="s">
        <v>795</v>
      </c>
      <c r="B77" s="352"/>
      <c r="C77" s="353"/>
      <c r="D77" s="354"/>
      <c r="E77" s="354"/>
      <c r="F77" s="183"/>
      <c r="G77" s="356"/>
      <c r="H77" s="353"/>
      <c r="I77" s="353"/>
      <c r="J77" s="353">
        <v>75</v>
      </c>
      <c r="K77" s="353"/>
      <c r="L77" s="353"/>
      <c r="M77" s="353"/>
      <c r="N77" s="353">
        <v>200</v>
      </c>
      <c r="O77" s="386" t="s">
        <v>510</v>
      </c>
      <c r="P77" s="183"/>
      <c r="Q77" s="358">
        <f t="shared" si="0"/>
        <v>275</v>
      </c>
    </row>
    <row r="78" spans="1:17" ht="15" thickBot="1" x14ac:dyDescent="0.35">
      <c r="A78" s="385" t="s">
        <v>796</v>
      </c>
      <c r="B78" s="352"/>
      <c r="C78" s="353"/>
      <c r="D78" s="354"/>
      <c r="E78" s="354"/>
      <c r="F78" s="183"/>
      <c r="G78" s="356"/>
      <c r="H78" s="353"/>
      <c r="I78" s="353"/>
      <c r="J78" s="353">
        <v>90</v>
      </c>
      <c r="K78" s="353"/>
      <c r="L78" s="353"/>
      <c r="M78" s="353"/>
      <c r="N78" s="353">
        <v>25</v>
      </c>
      <c r="O78" s="386" t="s">
        <v>510</v>
      </c>
      <c r="P78" s="183"/>
      <c r="Q78" s="358">
        <f t="shared" si="0"/>
        <v>115</v>
      </c>
    </row>
    <row r="79" spans="1:17" ht="15" thickBot="1" x14ac:dyDescent="0.35">
      <c r="A79" s="385" t="s">
        <v>797</v>
      </c>
      <c r="B79" s="352"/>
      <c r="C79" s="353"/>
      <c r="D79" s="354"/>
      <c r="E79" s="354"/>
      <c r="F79" s="183"/>
      <c r="G79" s="356"/>
      <c r="H79" s="353"/>
      <c r="I79" s="353"/>
      <c r="J79" s="353">
        <v>30</v>
      </c>
      <c r="K79" s="353"/>
      <c r="L79" s="353"/>
      <c r="M79" s="353"/>
      <c r="N79" s="353"/>
      <c r="O79" s="386"/>
      <c r="P79" s="183"/>
      <c r="Q79" s="358">
        <f t="shared" si="0"/>
        <v>30</v>
      </c>
    </row>
    <row r="80" spans="1:17" ht="15" thickBot="1" x14ac:dyDescent="0.35">
      <c r="A80" s="385" t="s">
        <v>798</v>
      </c>
      <c r="B80" s="352"/>
      <c r="C80" s="353"/>
      <c r="D80" s="354"/>
      <c r="E80" s="354"/>
      <c r="F80" s="183"/>
      <c r="G80" s="356"/>
      <c r="H80" s="353"/>
      <c r="I80" s="353"/>
      <c r="J80" s="353">
        <v>10</v>
      </c>
      <c r="K80" s="353"/>
      <c r="L80" s="353"/>
      <c r="M80" s="353"/>
      <c r="N80" s="353">
        <v>150</v>
      </c>
      <c r="O80" s="386" t="s">
        <v>510</v>
      </c>
      <c r="P80" s="183"/>
      <c r="Q80" s="358">
        <f t="shared" si="0"/>
        <v>160</v>
      </c>
    </row>
    <row r="81" spans="1:17" ht="15" thickBot="1" x14ac:dyDescent="0.35">
      <c r="A81" s="385" t="s">
        <v>799</v>
      </c>
      <c r="B81" s="352"/>
      <c r="C81" s="353"/>
      <c r="D81" s="354"/>
      <c r="E81" s="354"/>
      <c r="F81" s="183"/>
      <c r="G81" s="356"/>
      <c r="H81" s="353"/>
      <c r="I81" s="353"/>
      <c r="J81" s="353">
        <v>10</v>
      </c>
      <c r="K81" s="353"/>
      <c r="L81" s="353"/>
      <c r="M81" s="353"/>
      <c r="N81" s="353">
        <v>500</v>
      </c>
      <c r="O81" s="386" t="s">
        <v>510</v>
      </c>
      <c r="P81" s="183"/>
      <c r="Q81" s="358">
        <f t="shared" si="0"/>
        <v>510</v>
      </c>
    </row>
    <row r="82" spans="1:17" ht="29.4" thickBot="1" x14ac:dyDescent="0.35">
      <c r="A82" s="169" t="s">
        <v>184</v>
      </c>
      <c r="B82" s="387">
        <v>60000</v>
      </c>
      <c r="C82" s="239">
        <v>8291.52</v>
      </c>
      <c r="D82" s="240">
        <v>11930.58</v>
      </c>
      <c r="E82" s="240">
        <v>3000</v>
      </c>
      <c r="F82" s="183"/>
      <c r="G82" s="241"/>
      <c r="H82" s="242"/>
      <c r="I82" s="242"/>
      <c r="J82" s="242">
        <v>3000</v>
      </c>
      <c r="K82" s="242">
        <v>1500</v>
      </c>
      <c r="L82" s="242">
        <v>2000</v>
      </c>
      <c r="M82" s="242">
        <v>10000</v>
      </c>
      <c r="N82" s="181">
        <v>250</v>
      </c>
      <c r="O82" s="182" t="s">
        <v>800</v>
      </c>
      <c r="P82" s="183"/>
      <c r="Q82" s="184">
        <f>SUM(B82:O82)</f>
        <v>99972.1</v>
      </c>
    </row>
    <row r="83" spans="1:17" ht="15" thickBot="1" x14ac:dyDescent="0.35">
      <c r="A83" s="173" t="s">
        <v>185</v>
      </c>
      <c r="B83" s="185">
        <f>SUM(B20:B82)</f>
        <v>60000</v>
      </c>
      <c r="C83" s="185">
        <f t="shared" ref="C83:O83" si="1">SUM(C20:C82)</f>
        <v>8291.52</v>
      </c>
      <c r="D83" s="185">
        <f t="shared" si="1"/>
        <v>11930.58</v>
      </c>
      <c r="E83" s="185">
        <f t="shared" si="1"/>
        <v>3000</v>
      </c>
      <c r="F83" s="185">
        <f t="shared" si="1"/>
        <v>0</v>
      </c>
      <c r="G83" s="185">
        <f t="shared" si="1"/>
        <v>0</v>
      </c>
      <c r="H83" s="185">
        <f t="shared" si="1"/>
        <v>0</v>
      </c>
      <c r="I83" s="185">
        <f t="shared" si="1"/>
        <v>0</v>
      </c>
      <c r="J83" s="185">
        <f t="shared" si="1"/>
        <v>6029</v>
      </c>
      <c r="K83" s="185">
        <f t="shared" si="1"/>
        <v>1500</v>
      </c>
      <c r="L83" s="185">
        <f t="shared" si="1"/>
        <v>2000</v>
      </c>
      <c r="M83" s="185">
        <f t="shared" si="1"/>
        <v>10000</v>
      </c>
      <c r="N83" s="185">
        <f t="shared" si="1"/>
        <v>2444</v>
      </c>
      <c r="O83" s="185">
        <f t="shared" si="1"/>
        <v>0</v>
      </c>
      <c r="P83" s="189"/>
      <c r="Q83" s="190">
        <f>SUM(Q19:Q82)</f>
        <v>105195.1</v>
      </c>
    </row>
    <row r="84" spans="1:17" x14ac:dyDescent="0.3">
      <c r="Q84" s="179" t="s">
        <v>186</v>
      </c>
    </row>
    <row r="86" spans="1:17" ht="21" customHeight="1" x14ac:dyDescent="0.3">
      <c r="A86" s="643" t="s">
        <v>187</v>
      </c>
      <c r="B86" s="643"/>
      <c r="C86" s="643"/>
      <c r="D86" s="643"/>
      <c r="E86" s="643"/>
      <c r="F86" s="643"/>
      <c r="G86" s="643"/>
      <c r="H86" s="643"/>
    </row>
    <row r="87" spans="1:17" x14ac:dyDescent="0.3">
      <c r="A87" s="643"/>
      <c r="B87" s="643"/>
      <c r="C87" s="643"/>
      <c r="D87" s="643"/>
      <c r="E87" s="643"/>
      <c r="F87" s="643"/>
      <c r="G87" s="643"/>
      <c r="H87" s="643"/>
    </row>
    <row r="88" spans="1:17" x14ac:dyDescent="0.3">
      <c r="A88" s="643"/>
      <c r="B88" s="643"/>
      <c r="C88" s="643"/>
      <c r="D88" s="643"/>
      <c r="E88" s="643"/>
      <c r="F88" s="643"/>
      <c r="G88" s="643"/>
      <c r="H88" s="643"/>
    </row>
    <row r="89" spans="1:17" ht="15.6" x14ac:dyDescent="0.3">
      <c r="A89" s="131" t="s">
        <v>188</v>
      </c>
      <c r="B89" s="633" t="s">
        <v>801</v>
      </c>
      <c r="C89" s="634"/>
      <c r="D89" s="634"/>
      <c r="E89" s="132"/>
    </row>
    <row r="90" spans="1:17" ht="15.6" x14ac:dyDescent="0.3">
      <c r="A90" s="131" t="s">
        <v>190</v>
      </c>
      <c r="B90" s="633" t="s">
        <v>801</v>
      </c>
      <c r="C90" s="634"/>
      <c r="D90" s="634"/>
      <c r="E90" s="635"/>
    </row>
    <row r="91" spans="1:17" ht="15.6" x14ac:dyDescent="0.3">
      <c r="A91" s="131"/>
      <c r="B91" s="127"/>
      <c r="C91" s="127"/>
      <c r="D91" s="127"/>
      <c r="E91" s="127"/>
    </row>
    <row r="92" spans="1:17" ht="15.6" x14ac:dyDescent="0.3">
      <c r="A92" s="131"/>
      <c r="B92" s="127"/>
      <c r="C92" s="127"/>
      <c r="D92" s="127"/>
      <c r="E92" s="127"/>
    </row>
    <row r="93" spans="1:17" x14ac:dyDescent="0.3">
      <c r="A93" s="636" t="s">
        <v>192</v>
      </c>
      <c r="B93" s="636"/>
      <c r="C93" s="636"/>
      <c r="D93" s="636"/>
      <c r="E93" s="636"/>
      <c r="F93" s="636"/>
      <c r="G93" s="636"/>
      <c r="H93" s="636"/>
    </row>
    <row r="94" spans="1:17" x14ac:dyDescent="0.3">
      <c r="A94" s="636"/>
      <c r="B94" s="636"/>
      <c r="C94" s="636"/>
      <c r="D94" s="636"/>
      <c r="E94" s="636"/>
      <c r="F94" s="636"/>
      <c r="G94" s="636"/>
      <c r="H94" s="636"/>
    </row>
    <row r="95" spans="1:17" ht="15.6" x14ac:dyDescent="0.3">
      <c r="A95" s="131" t="s">
        <v>193</v>
      </c>
      <c r="B95" s="633" t="s">
        <v>802</v>
      </c>
      <c r="C95" s="634"/>
      <c r="D95" s="634"/>
      <c r="E95" s="635"/>
    </row>
    <row r="96" spans="1:17" ht="15.6" x14ac:dyDescent="0.3">
      <c r="A96" s="131" t="s">
        <v>194</v>
      </c>
      <c r="B96" s="703" t="s">
        <v>803</v>
      </c>
      <c r="C96" s="704"/>
      <c r="D96" s="704"/>
      <c r="E96" s="705"/>
    </row>
    <row r="97" spans="1:5" ht="15.6" x14ac:dyDescent="0.3">
      <c r="A97" s="131"/>
      <c r="B97" s="637"/>
      <c r="C97" s="637"/>
      <c r="D97" s="637"/>
      <c r="E97" s="637"/>
    </row>
    <row r="99" spans="1:5" x14ac:dyDescent="0.3">
      <c r="A99" s="126" t="s">
        <v>195</v>
      </c>
      <c r="B99" s="43" t="s">
        <v>196</v>
      </c>
      <c r="C99" s="43"/>
      <c r="D99" s="43"/>
      <c r="E99" s="43"/>
    </row>
    <row r="100" spans="1:5" x14ac:dyDescent="0.3">
      <c r="B100" s="43" t="s">
        <v>197</v>
      </c>
      <c r="C100" s="43"/>
      <c r="D100" s="43"/>
      <c r="E100" s="43"/>
    </row>
  </sheetData>
  <mergeCells count="11">
    <mergeCell ref="B89:D89"/>
    <mergeCell ref="B7:D7"/>
    <mergeCell ref="B15:O15"/>
    <mergeCell ref="B17:E17"/>
    <mergeCell ref="G17:O17"/>
    <mergeCell ref="A86:H88"/>
    <mergeCell ref="B90:E90"/>
    <mergeCell ref="A93:H94"/>
    <mergeCell ref="B95:E95"/>
    <mergeCell ref="B96:E96"/>
    <mergeCell ref="B97:E97"/>
  </mergeCells>
  <hyperlinks>
    <hyperlink ref="B99" r:id="rId1" xr:uid="{2782B7FE-63FD-4486-9B2F-BC302DF0BF3E}"/>
    <hyperlink ref="B100" r:id="rId2" xr:uid="{53859384-7A44-40B8-BEC5-3E44D4A762F8}"/>
  </hyperlinks>
  <pageMargins left="0.7" right="0.7" top="0.75" bottom="0.75" header="0.3" footer="0.3"/>
  <pageSetup scale="31" orientation="landscape" r:id="rId3"/>
  <legacyDrawing r:id="rId4"/>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738EF-F748-462F-A880-80A0EA9C3D1D}">
  <sheetPr>
    <pageSetUpPr fitToPage="1"/>
  </sheetPr>
  <dimension ref="A1:Q49"/>
  <sheetViews>
    <sheetView topLeftCell="A28" zoomScale="87" zoomScaleNormal="70" workbookViewId="0">
      <selection activeCell="Q32" sqref="B20:Q32"/>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431</v>
      </c>
      <c r="C7" s="634"/>
      <c r="D7" s="634"/>
      <c r="E7" s="132"/>
      <c r="G7" s="127"/>
      <c r="H7" s="127"/>
      <c r="I7" s="127"/>
      <c r="J7" s="127"/>
      <c r="K7" s="127"/>
      <c r="L7" s="127"/>
      <c r="M7" s="127"/>
      <c r="N7" s="127"/>
      <c r="O7" s="127"/>
      <c r="P7" s="127"/>
      <c r="Q7" s="127"/>
    </row>
    <row r="8" spans="1:17" ht="15.6" x14ac:dyDescent="0.3">
      <c r="A8" s="131" t="s">
        <v>154</v>
      </c>
      <c r="B8" s="133" t="s">
        <v>155</v>
      </c>
      <c r="C8" s="251"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251" t="s">
        <v>156</v>
      </c>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t="s">
        <v>432</v>
      </c>
      <c r="B20" s="238">
        <v>300</v>
      </c>
      <c r="C20" s="239"/>
      <c r="D20" s="240"/>
      <c r="E20" s="240"/>
      <c r="F20" s="183"/>
      <c r="G20" s="241"/>
      <c r="H20" s="242"/>
      <c r="I20" s="242"/>
      <c r="J20" s="242"/>
      <c r="K20" s="242"/>
      <c r="L20" s="242"/>
      <c r="M20" s="242"/>
      <c r="N20" s="242"/>
      <c r="O20" s="243"/>
      <c r="P20" s="183"/>
      <c r="Q20" s="244">
        <f t="shared" ref="Q20:Q30" si="0">SUM(B20:O20)</f>
        <v>300</v>
      </c>
    </row>
    <row r="21" spans="1:17" x14ac:dyDescent="0.3">
      <c r="A21" s="163" t="s">
        <v>433</v>
      </c>
      <c r="B21" s="245">
        <v>150</v>
      </c>
      <c r="C21" s="242"/>
      <c r="D21" s="246"/>
      <c r="E21" s="246"/>
      <c r="F21" s="183"/>
      <c r="G21" s="241"/>
      <c r="H21" s="242"/>
      <c r="I21" s="242"/>
      <c r="J21" s="242"/>
      <c r="K21" s="242"/>
      <c r="L21" s="242"/>
      <c r="M21" s="242"/>
      <c r="N21" s="242"/>
      <c r="O21" s="243"/>
      <c r="P21" s="183"/>
      <c r="Q21" s="247">
        <f t="shared" si="0"/>
        <v>150</v>
      </c>
    </row>
    <row r="22" spans="1:17" x14ac:dyDescent="0.3">
      <c r="A22" s="163"/>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43.8" thickBot="1" x14ac:dyDescent="0.35">
      <c r="A31" s="169" t="s">
        <v>184</v>
      </c>
      <c r="B31" s="180">
        <v>13660</v>
      </c>
      <c r="C31" s="181">
        <v>210</v>
      </c>
      <c r="D31" s="181"/>
      <c r="E31" s="182"/>
      <c r="F31" s="183"/>
      <c r="G31" s="180">
        <v>3000</v>
      </c>
      <c r="H31" s="181"/>
      <c r="I31" s="181">
        <v>275</v>
      </c>
      <c r="J31" s="181"/>
      <c r="K31" s="181">
        <v>500</v>
      </c>
      <c r="L31" s="181"/>
      <c r="M31" s="181">
        <v>1050</v>
      </c>
      <c r="N31" s="181">
        <v>1145</v>
      </c>
      <c r="O31" s="368" t="s">
        <v>434</v>
      </c>
      <c r="P31" s="183"/>
      <c r="Q31" s="184">
        <f>SUM(B31:O31)</f>
        <v>19840</v>
      </c>
    </row>
    <row r="32" spans="1:17" ht="15" thickBot="1" x14ac:dyDescent="0.35">
      <c r="A32" s="173" t="s">
        <v>185</v>
      </c>
      <c r="B32" s="185">
        <f>SUM(B20:B31)</f>
        <v>14110</v>
      </c>
      <c r="C32" s="185">
        <f t="shared" ref="C32:O32" si="1">SUM(C20:C31)</f>
        <v>210</v>
      </c>
      <c r="D32" s="185">
        <f t="shared" si="1"/>
        <v>0</v>
      </c>
      <c r="E32" s="185">
        <f t="shared" si="1"/>
        <v>0</v>
      </c>
      <c r="F32" s="185">
        <f t="shared" si="1"/>
        <v>0</v>
      </c>
      <c r="G32" s="185">
        <f t="shared" si="1"/>
        <v>3000</v>
      </c>
      <c r="H32" s="185">
        <f t="shared" si="1"/>
        <v>0</v>
      </c>
      <c r="I32" s="185">
        <f t="shared" si="1"/>
        <v>275</v>
      </c>
      <c r="J32" s="185">
        <f t="shared" si="1"/>
        <v>0</v>
      </c>
      <c r="K32" s="185">
        <f t="shared" si="1"/>
        <v>500</v>
      </c>
      <c r="L32" s="185">
        <f t="shared" si="1"/>
        <v>0</v>
      </c>
      <c r="M32" s="185">
        <f t="shared" si="1"/>
        <v>1050</v>
      </c>
      <c r="N32" s="185">
        <f t="shared" si="1"/>
        <v>1145</v>
      </c>
      <c r="O32" s="185">
        <f t="shared" si="1"/>
        <v>0</v>
      </c>
      <c r="P32" s="183"/>
      <c r="Q32" s="190">
        <f>SUM(Q19:Q31)</f>
        <v>20290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435</v>
      </c>
      <c r="C38" s="634"/>
      <c r="D38" s="634"/>
      <c r="E38" s="132"/>
    </row>
    <row r="39" spans="1:17" ht="16.2" x14ac:dyDescent="0.35">
      <c r="A39" s="131" t="s">
        <v>190</v>
      </c>
      <c r="B39" s="706" t="s">
        <v>435</v>
      </c>
      <c r="C39" s="707"/>
      <c r="D39" s="707"/>
      <c r="E39" s="708"/>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436</v>
      </c>
      <c r="C44" s="634"/>
      <c r="D44" s="634"/>
      <c r="E44" s="635"/>
    </row>
    <row r="45" spans="1:17" ht="15.6" x14ac:dyDescent="0.3">
      <c r="A45" s="131" t="s">
        <v>194</v>
      </c>
      <c r="B45" s="633" t="s">
        <v>437</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8C295C8B-20A1-4312-A451-2B232CBA1318}"/>
    <hyperlink ref="B49" r:id="rId2" xr:uid="{3DAF2591-1167-4782-A0F5-6CC3123997E3}"/>
  </hyperlinks>
  <pageMargins left="0.7" right="0.7" top="0.75" bottom="0.75" header="0.3" footer="0.3"/>
  <pageSetup scale="51" orientation="landscape"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23BA9-059E-49CF-BA08-0962D69B2DE2}">
  <sheetPr>
    <pageSetUpPr fitToPage="1"/>
  </sheetPr>
  <dimension ref="A1:Q69"/>
  <sheetViews>
    <sheetView zoomScale="69" zoomScaleNormal="70" workbookViewId="0">
      <selection activeCell="B55" sqref="B55:O55"/>
    </sheetView>
  </sheetViews>
  <sheetFormatPr defaultColWidth="8.88671875" defaultRowHeight="14.4" x14ac:dyDescent="0.3"/>
  <cols>
    <col min="1" max="1" width="33.5546875" style="126" customWidth="1"/>
    <col min="2" max="5" width="15.6640625" style="126" customWidth="1"/>
    <col min="6" max="6" width="1.6640625" style="126" customWidth="1"/>
    <col min="7" max="14" width="15.88671875" style="126" customWidth="1"/>
    <col min="15" max="15" width="19.88671875" style="126" customWidth="1"/>
    <col min="16" max="16" width="2.33203125" style="126" customWidth="1"/>
    <col min="17" max="17" width="15.8867187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ht="15.6" x14ac:dyDescent="0.3">
      <c r="A6" s="131" t="s">
        <v>152</v>
      </c>
      <c r="B6" s="633" t="s">
        <v>466</v>
      </c>
      <c r="C6" s="634"/>
      <c r="D6" s="634"/>
      <c r="E6" s="132"/>
      <c r="G6" s="127"/>
      <c r="H6" s="127"/>
      <c r="I6" s="127"/>
      <c r="J6" s="127"/>
      <c r="K6" s="127"/>
      <c r="L6" s="127"/>
      <c r="M6" s="127"/>
      <c r="N6" s="127"/>
      <c r="O6" s="127"/>
      <c r="P6" s="127"/>
      <c r="Q6" s="127"/>
    </row>
    <row r="7" spans="1:17" ht="15.6" x14ac:dyDescent="0.3">
      <c r="A7" s="131" t="s">
        <v>154</v>
      </c>
      <c r="B7" s="133" t="s">
        <v>155</v>
      </c>
      <c r="C7" s="134" t="s">
        <v>156</v>
      </c>
      <c r="D7" s="135" t="s">
        <v>157</v>
      </c>
      <c r="E7" s="135"/>
      <c r="G7" s="127"/>
      <c r="M7" s="127"/>
      <c r="N7" s="127"/>
      <c r="O7" s="127"/>
      <c r="P7" s="127"/>
      <c r="Q7" s="127"/>
    </row>
    <row r="8" spans="1:17" ht="15.6" x14ac:dyDescent="0.3">
      <c r="A8" s="131"/>
      <c r="B8" s="133" t="s">
        <v>158</v>
      </c>
      <c r="C8" s="136"/>
      <c r="D8" s="135" t="s">
        <v>159</v>
      </c>
      <c r="E8" s="135"/>
      <c r="G8" s="127"/>
      <c r="M8" s="127"/>
      <c r="N8" s="127"/>
      <c r="O8" s="127"/>
      <c r="P8" s="127"/>
      <c r="Q8" s="127"/>
    </row>
    <row r="9" spans="1:17" ht="15.6" x14ac:dyDescent="0.3">
      <c r="A9" s="131"/>
      <c r="B9" s="127"/>
      <c r="C9" s="127"/>
      <c r="D9" s="127"/>
      <c r="E9" s="127"/>
      <c r="G9" s="127"/>
      <c r="H9" s="127"/>
      <c r="I9" s="127"/>
      <c r="J9" s="127"/>
      <c r="K9" s="127"/>
      <c r="L9" s="127"/>
      <c r="M9" s="127"/>
      <c r="N9" s="127"/>
      <c r="O9" s="127"/>
      <c r="P9" s="127"/>
      <c r="Q9" s="127"/>
    </row>
    <row r="10" spans="1:17" ht="15.6" x14ac:dyDescent="0.3">
      <c r="A10" s="131" t="s">
        <v>160</v>
      </c>
      <c r="B10" s="133" t="s">
        <v>161</v>
      </c>
      <c r="C10" s="137" t="s">
        <v>156</v>
      </c>
      <c r="G10" s="127"/>
      <c r="H10" s="127"/>
      <c r="I10" s="127"/>
      <c r="J10" s="127"/>
      <c r="K10" s="127"/>
      <c r="L10" s="127"/>
      <c r="M10" s="127"/>
      <c r="N10" s="127"/>
      <c r="O10" s="127"/>
      <c r="P10" s="127"/>
      <c r="Q10" s="127"/>
    </row>
    <row r="11" spans="1:17" x14ac:dyDescent="0.3">
      <c r="B11" s="133" t="s">
        <v>162</v>
      </c>
      <c r="C11" s="134"/>
      <c r="G11" s="127"/>
      <c r="H11" s="127"/>
      <c r="I11" s="127"/>
      <c r="J11" s="127"/>
      <c r="K11" s="127"/>
      <c r="L11" s="127"/>
      <c r="M11" s="127"/>
      <c r="N11" s="127"/>
      <c r="O11" s="127"/>
      <c r="P11" s="127"/>
      <c r="Q11" s="127"/>
    </row>
    <row r="12" spans="1:17" ht="15.6" x14ac:dyDescent="0.3">
      <c r="A12" s="131"/>
      <c r="B12" s="133" t="s">
        <v>163</v>
      </c>
      <c r="C12" s="134"/>
      <c r="D12" s="127"/>
      <c r="E12" s="127"/>
      <c r="G12" s="127"/>
      <c r="H12" s="127"/>
      <c r="I12" s="127"/>
      <c r="J12" s="127"/>
      <c r="K12" s="127"/>
      <c r="L12" s="127"/>
      <c r="M12" s="127"/>
      <c r="N12" s="127"/>
      <c r="O12" s="127"/>
      <c r="P12" s="127"/>
      <c r="Q12" s="127"/>
    </row>
    <row r="13" spans="1:17" ht="15.6" x14ac:dyDescent="0.3">
      <c r="A13" s="131"/>
      <c r="B13" s="127"/>
      <c r="C13" s="127"/>
      <c r="D13" s="127"/>
      <c r="E13" s="127"/>
      <c r="G13" s="127"/>
      <c r="H13" s="127"/>
      <c r="I13" s="127"/>
      <c r="J13" s="127"/>
      <c r="K13" s="127"/>
      <c r="L13" s="127"/>
      <c r="M13" s="127"/>
      <c r="N13" s="127"/>
      <c r="O13" s="127"/>
      <c r="P13" s="127"/>
      <c r="Q13" s="127"/>
    </row>
    <row r="14" spans="1:17" x14ac:dyDescent="0.3">
      <c r="B14" s="638" t="s">
        <v>164</v>
      </c>
      <c r="C14" s="638"/>
      <c r="D14" s="638"/>
      <c r="E14" s="638"/>
      <c r="F14" s="638"/>
      <c r="G14" s="638"/>
      <c r="H14" s="638"/>
      <c r="I14" s="638"/>
      <c r="J14" s="638"/>
      <c r="K14" s="638"/>
      <c r="L14" s="638"/>
      <c r="M14" s="638"/>
      <c r="N14" s="638"/>
      <c r="O14" s="638"/>
      <c r="P14" s="127"/>
      <c r="Q14" s="127"/>
    </row>
    <row r="15" spans="1:17" ht="15" thickBot="1" x14ac:dyDescent="0.35">
      <c r="B15" s="138"/>
      <c r="C15" s="138"/>
      <c r="D15" s="138"/>
      <c r="E15" s="138"/>
      <c r="F15" s="138"/>
      <c r="G15" s="138"/>
      <c r="H15" s="138"/>
      <c r="I15" s="138"/>
      <c r="J15" s="138"/>
      <c r="K15" s="138"/>
      <c r="L15" s="138"/>
      <c r="M15" s="138"/>
      <c r="N15" s="138"/>
      <c r="O15" s="138"/>
      <c r="P15" s="127"/>
      <c r="Q15" s="127"/>
    </row>
    <row r="16" spans="1:17" ht="27" customHeight="1" x14ac:dyDescent="0.3">
      <c r="A16" s="644" t="s">
        <v>182</v>
      </c>
      <c r="B16" s="646" t="s">
        <v>467</v>
      </c>
      <c r="C16" s="647"/>
      <c r="D16" s="647"/>
      <c r="E16" s="647"/>
      <c r="F16" s="300"/>
      <c r="G16" s="648" t="s">
        <v>166</v>
      </c>
      <c r="H16" s="648"/>
      <c r="I16" s="648"/>
      <c r="J16" s="648"/>
      <c r="K16" s="648"/>
      <c r="L16" s="648"/>
      <c r="M16" s="648"/>
      <c r="N16" s="648"/>
      <c r="O16" s="649"/>
      <c r="P16" s="301"/>
      <c r="Q16" s="302" t="s">
        <v>167</v>
      </c>
    </row>
    <row r="17" spans="1:17" ht="43.8" thickBot="1" x14ac:dyDescent="0.35">
      <c r="A17" s="645"/>
      <c r="B17" s="145" t="s">
        <v>168</v>
      </c>
      <c r="C17" s="145" t="s">
        <v>169</v>
      </c>
      <c r="D17" s="145" t="s">
        <v>170</v>
      </c>
      <c r="E17" s="145" t="s">
        <v>171</v>
      </c>
      <c r="F17" s="303"/>
      <c r="G17" s="145" t="s">
        <v>172</v>
      </c>
      <c r="H17" s="145" t="s">
        <v>173</v>
      </c>
      <c r="I17" s="145" t="s">
        <v>174</v>
      </c>
      <c r="J17" s="145" t="s">
        <v>175</v>
      </c>
      <c r="K17" s="145" t="s">
        <v>176</v>
      </c>
      <c r="L17" s="145" t="s">
        <v>177</v>
      </c>
      <c r="M17" s="145" t="s">
        <v>178</v>
      </c>
      <c r="N17" s="145" t="s">
        <v>179</v>
      </c>
      <c r="O17" s="304" t="s">
        <v>180</v>
      </c>
      <c r="P17" s="305"/>
      <c r="Q17" s="149" t="s">
        <v>468</v>
      </c>
    </row>
    <row r="18" spans="1:17" ht="19.2" x14ac:dyDescent="0.45">
      <c r="A18" s="306" t="s">
        <v>469</v>
      </c>
      <c r="B18" s="307"/>
      <c r="C18" s="307"/>
      <c r="D18" s="307"/>
      <c r="E18" s="307"/>
      <c r="F18" s="308"/>
      <c r="G18" s="307"/>
      <c r="H18" s="307">
        <v>75</v>
      </c>
      <c r="I18" s="307"/>
      <c r="J18" s="307"/>
      <c r="K18" s="307"/>
      <c r="L18" s="307"/>
      <c r="M18" s="307"/>
      <c r="N18" s="307"/>
      <c r="O18" s="307"/>
      <c r="P18" s="309"/>
      <c r="Q18" s="310">
        <f t="shared" ref="Q18:Q28" si="0">SUM(B18:O18)</f>
        <v>75</v>
      </c>
    </row>
    <row r="19" spans="1:17" ht="19.2" x14ac:dyDescent="0.45">
      <c r="A19" s="311" t="s">
        <v>470</v>
      </c>
      <c r="B19" s="312"/>
      <c r="C19" s="312"/>
      <c r="D19" s="312"/>
      <c r="E19" s="312"/>
      <c r="F19" s="312"/>
      <c r="G19" s="312"/>
      <c r="H19" s="312">
        <v>50</v>
      </c>
      <c r="I19" s="312"/>
      <c r="J19" s="312"/>
      <c r="K19" s="312"/>
      <c r="L19" s="312"/>
      <c r="M19" s="312"/>
      <c r="N19" s="312"/>
      <c r="O19" s="312"/>
      <c r="P19" s="312"/>
      <c r="Q19" s="313">
        <f t="shared" si="0"/>
        <v>50</v>
      </c>
    </row>
    <row r="20" spans="1:17" ht="19.2" x14ac:dyDescent="0.45">
      <c r="A20" s="314" t="s">
        <v>471</v>
      </c>
      <c r="B20" s="315"/>
      <c r="C20" s="315"/>
      <c r="D20" s="315"/>
      <c r="E20" s="315"/>
      <c r="F20" s="316"/>
      <c r="G20" s="315"/>
      <c r="H20" s="315">
        <v>50</v>
      </c>
      <c r="I20" s="315"/>
      <c r="J20" s="315"/>
      <c r="K20" s="315"/>
      <c r="L20" s="315"/>
      <c r="M20" s="315"/>
      <c r="N20" s="315"/>
      <c r="O20" s="315"/>
      <c r="P20" s="316"/>
      <c r="Q20" s="317">
        <f t="shared" si="0"/>
        <v>50</v>
      </c>
    </row>
    <row r="21" spans="1:17" ht="19.2" x14ac:dyDescent="0.45">
      <c r="A21" s="311" t="s">
        <v>472</v>
      </c>
      <c r="B21" s="312"/>
      <c r="C21" s="312"/>
      <c r="D21" s="312"/>
      <c r="E21" s="312"/>
      <c r="F21" s="312"/>
      <c r="G21" s="312"/>
      <c r="H21" s="312">
        <v>75</v>
      </c>
      <c r="I21" s="312"/>
      <c r="J21" s="312"/>
      <c r="K21" s="312"/>
      <c r="L21" s="312"/>
      <c r="M21" s="312"/>
      <c r="N21" s="312"/>
      <c r="O21" s="312"/>
      <c r="P21" s="312"/>
      <c r="Q21" s="313">
        <f t="shared" si="0"/>
        <v>75</v>
      </c>
    </row>
    <row r="22" spans="1:17" ht="19.2" x14ac:dyDescent="0.45">
      <c r="A22" s="314" t="s">
        <v>473</v>
      </c>
      <c r="B22" s="315"/>
      <c r="C22" s="315"/>
      <c r="D22" s="315"/>
      <c r="E22" s="315"/>
      <c r="F22" s="316"/>
      <c r="G22" s="315"/>
      <c r="H22" s="315">
        <v>100</v>
      </c>
      <c r="I22" s="315"/>
      <c r="J22" s="315"/>
      <c r="K22" s="315"/>
      <c r="L22" s="315"/>
      <c r="M22" s="315"/>
      <c r="N22" s="315"/>
      <c r="O22" s="315"/>
      <c r="P22" s="316"/>
      <c r="Q22" s="317">
        <f t="shared" si="0"/>
        <v>100</v>
      </c>
    </row>
    <row r="23" spans="1:17" ht="19.2" x14ac:dyDescent="0.45">
      <c r="A23" s="311" t="s">
        <v>474</v>
      </c>
      <c r="B23" s="312"/>
      <c r="C23" s="312"/>
      <c r="D23" s="312"/>
      <c r="E23" s="312"/>
      <c r="F23" s="312"/>
      <c r="G23" s="312"/>
      <c r="H23" s="312">
        <v>75</v>
      </c>
      <c r="I23" s="312"/>
      <c r="J23" s="312"/>
      <c r="K23" s="312"/>
      <c r="L23" s="312"/>
      <c r="M23" s="312"/>
      <c r="N23" s="312"/>
      <c r="O23" s="312"/>
      <c r="P23" s="312"/>
      <c r="Q23" s="313">
        <f t="shared" si="0"/>
        <v>75</v>
      </c>
    </row>
    <row r="24" spans="1:17" ht="19.2" x14ac:dyDescent="0.45">
      <c r="A24" s="314" t="s">
        <v>475</v>
      </c>
      <c r="B24" s="315"/>
      <c r="C24" s="315"/>
      <c r="D24" s="315"/>
      <c r="E24" s="315"/>
      <c r="F24" s="316"/>
      <c r="G24" s="315"/>
      <c r="H24" s="315">
        <v>50</v>
      </c>
      <c r="I24" s="315"/>
      <c r="J24" s="315"/>
      <c r="K24" s="315"/>
      <c r="L24" s="315"/>
      <c r="M24" s="315"/>
      <c r="N24" s="315"/>
      <c r="O24" s="315"/>
      <c r="P24" s="316"/>
      <c r="Q24" s="317">
        <f t="shared" si="0"/>
        <v>50</v>
      </c>
    </row>
    <row r="25" spans="1:17" ht="19.2" x14ac:dyDescent="0.45">
      <c r="A25" s="311" t="s">
        <v>476</v>
      </c>
      <c r="B25" s="312"/>
      <c r="C25" s="312"/>
      <c r="D25" s="312"/>
      <c r="E25" s="312"/>
      <c r="F25" s="312"/>
      <c r="G25" s="312"/>
      <c r="H25" s="312">
        <v>50</v>
      </c>
      <c r="I25" s="312"/>
      <c r="J25" s="312"/>
      <c r="K25" s="312"/>
      <c r="L25" s="312"/>
      <c r="M25" s="312"/>
      <c r="N25" s="312"/>
      <c r="O25" s="312"/>
      <c r="P25" s="312"/>
      <c r="Q25" s="313">
        <f t="shared" si="0"/>
        <v>50</v>
      </c>
    </row>
    <row r="26" spans="1:17" ht="19.2" x14ac:dyDescent="0.45">
      <c r="A26" s="314" t="s">
        <v>477</v>
      </c>
      <c r="B26" s="315"/>
      <c r="C26" s="315"/>
      <c r="D26" s="315"/>
      <c r="E26" s="315"/>
      <c r="F26" s="316"/>
      <c r="G26" s="315"/>
      <c r="H26" s="315">
        <v>60</v>
      </c>
      <c r="I26" s="315"/>
      <c r="J26" s="315"/>
      <c r="K26" s="315"/>
      <c r="L26" s="315"/>
      <c r="M26" s="315"/>
      <c r="N26" s="315"/>
      <c r="O26" s="315"/>
      <c r="P26" s="316"/>
      <c r="Q26" s="317">
        <f t="shared" si="0"/>
        <v>60</v>
      </c>
    </row>
    <row r="27" spans="1:17" ht="19.2" x14ac:dyDescent="0.45">
      <c r="A27" s="311" t="s">
        <v>478</v>
      </c>
      <c r="B27" s="312"/>
      <c r="C27" s="312"/>
      <c r="D27" s="312"/>
      <c r="E27" s="312"/>
      <c r="F27" s="312"/>
      <c r="G27" s="312"/>
      <c r="H27" s="312">
        <v>50</v>
      </c>
      <c r="I27" s="312"/>
      <c r="J27" s="312"/>
      <c r="K27" s="312"/>
      <c r="L27" s="312"/>
      <c r="M27" s="312"/>
      <c r="N27" s="312"/>
      <c r="O27" s="312"/>
      <c r="P27" s="312"/>
      <c r="Q27" s="313">
        <f t="shared" si="0"/>
        <v>50</v>
      </c>
    </row>
    <row r="28" spans="1:17" ht="19.2" x14ac:dyDescent="0.45">
      <c r="A28" s="314" t="s">
        <v>479</v>
      </c>
      <c r="B28" s="315"/>
      <c r="C28" s="315"/>
      <c r="D28" s="315"/>
      <c r="E28" s="315"/>
      <c r="F28" s="316"/>
      <c r="G28" s="315"/>
      <c r="H28" s="315">
        <v>70</v>
      </c>
      <c r="I28" s="315"/>
      <c r="J28" s="315"/>
      <c r="K28" s="315"/>
      <c r="L28" s="315"/>
      <c r="M28" s="315"/>
      <c r="N28" s="315"/>
      <c r="O28" s="315"/>
      <c r="P28" s="316"/>
      <c r="Q28" s="317">
        <f t="shared" si="0"/>
        <v>70</v>
      </c>
    </row>
    <row r="29" spans="1:17" ht="19.2" x14ac:dyDescent="0.45">
      <c r="A29" s="311" t="s">
        <v>480</v>
      </c>
      <c r="B29" s="312"/>
      <c r="C29" s="312"/>
      <c r="D29" s="312"/>
      <c r="E29" s="312"/>
      <c r="F29" s="312"/>
      <c r="G29" s="312"/>
      <c r="H29" s="312">
        <v>60</v>
      </c>
      <c r="I29" s="312"/>
      <c r="J29" s="312"/>
      <c r="K29" s="312"/>
      <c r="L29" s="312"/>
      <c r="M29" s="312"/>
      <c r="N29" s="312"/>
      <c r="O29" s="312"/>
      <c r="P29" s="312"/>
      <c r="Q29" s="313">
        <f t="shared" ref="Q29:Q53" si="1">SUM(B29:O29)</f>
        <v>60</v>
      </c>
    </row>
    <row r="30" spans="1:17" ht="19.2" x14ac:dyDescent="0.45">
      <c r="A30" s="314" t="s">
        <v>481</v>
      </c>
      <c r="B30" s="315"/>
      <c r="C30" s="315"/>
      <c r="D30" s="315"/>
      <c r="E30" s="315"/>
      <c r="F30" s="316"/>
      <c r="G30" s="315"/>
      <c r="H30" s="315">
        <v>70</v>
      </c>
      <c r="I30" s="315"/>
      <c r="J30" s="315"/>
      <c r="K30" s="315"/>
      <c r="L30" s="315"/>
      <c r="M30" s="315"/>
      <c r="N30" s="315"/>
      <c r="O30" s="315"/>
      <c r="P30" s="316"/>
      <c r="Q30" s="317">
        <f t="shared" si="1"/>
        <v>70</v>
      </c>
    </row>
    <row r="31" spans="1:17" ht="19.2" x14ac:dyDescent="0.45">
      <c r="A31" s="311" t="s">
        <v>482</v>
      </c>
      <c r="B31" s="312"/>
      <c r="C31" s="312"/>
      <c r="D31" s="312"/>
      <c r="E31" s="312"/>
      <c r="F31" s="312"/>
      <c r="G31" s="312"/>
      <c r="H31" s="312">
        <v>50</v>
      </c>
      <c r="I31" s="312"/>
      <c r="J31" s="312"/>
      <c r="K31" s="312"/>
      <c r="L31" s="312"/>
      <c r="M31" s="312"/>
      <c r="N31" s="312"/>
      <c r="O31" s="312"/>
      <c r="P31" s="312"/>
      <c r="Q31" s="313">
        <f t="shared" si="1"/>
        <v>50</v>
      </c>
    </row>
    <row r="32" spans="1:17" ht="19.2" x14ac:dyDescent="0.45">
      <c r="A32" s="314" t="s">
        <v>483</v>
      </c>
      <c r="B32" s="315"/>
      <c r="C32" s="315"/>
      <c r="D32" s="315"/>
      <c r="E32" s="315"/>
      <c r="F32" s="316"/>
      <c r="G32" s="315"/>
      <c r="H32" s="315">
        <v>70</v>
      </c>
      <c r="I32" s="315"/>
      <c r="J32" s="315"/>
      <c r="K32" s="315"/>
      <c r="L32" s="315"/>
      <c r="M32" s="315"/>
      <c r="N32" s="315"/>
      <c r="O32" s="315"/>
      <c r="P32" s="316"/>
      <c r="Q32" s="317">
        <f t="shared" si="1"/>
        <v>70</v>
      </c>
    </row>
    <row r="33" spans="1:17" ht="19.2" x14ac:dyDescent="0.45">
      <c r="A33" s="311" t="s">
        <v>484</v>
      </c>
      <c r="B33" s="312"/>
      <c r="C33" s="312"/>
      <c r="D33" s="312"/>
      <c r="E33" s="312"/>
      <c r="F33" s="312"/>
      <c r="G33" s="312"/>
      <c r="H33" s="312">
        <v>75</v>
      </c>
      <c r="I33" s="312"/>
      <c r="J33" s="312"/>
      <c r="K33" s="312"/>
      <c r="L33" s="312"/>
      <c r="M33" s="312"/>
      <c r="N33" s="312"/>
      <c r="O33" s="312"/>
      <c r="P33" s="312"/>
      <c r="Q33" s="313">
        <f t="shared" si="1"/>
        <v>75</v>
      </c>
    </row>
    <row r="34" spans="1:17" ht="19.2" x14ac:dyDescent="0.45">
      <c r="A34" s="314" t="s">
        <v>485</v>
      </c>
      <c r="B34" s="315"/>
      <c r="C34" s="315"/>
      <c r="D34" s="315"/>
      <c r="E34" s="315"/>
      <c r="F34" s="316"/>
      <c r="G34" s="315"/>
      <c r="H34" s="315">
        <v>50</v>
      </c>
      <c r="I34" s="315"/>
      <c r="J34" s="315"/>
      <c r="K34" s="315"/>
      <c r="L34" s="315"/>
      <c r="M34" s="315"/>
      <c r="N34" s="315"/>
      <c r="O34" s="315"/>
      <c r="P34" s="316"/>
      <c r="Q34" s="317">
        <f t="shared" si="1"/>
        <v>50</v>
      </c>
    </row>
    <row r="35" spans="1:17" ht="19.2" x14ac:dyDescent="0.45">
      <c r="A35" s="311" t="s">
        <v>486</v>
      </c>
      <c r="B35" s="312"/>
      <c r="C35" s="312"/>
      <c r="D35" s="312"/>
      <c r="E35" s="312"/>
      <c r="F35" s="312"/>
      <c r="G35" s="312"/>
      <c r="H35" s="312">
        <v>75</v>
      </c>
      <c r="I35" s="312"/>
      <c r="J35" s="312"/>
      <c r="K35" s="312"/>
      <c r="L35" s="312"/>
      <c r="M35" s="312"/>
      <c r="N35" s="312"/>
      <c r="O35" s="312"/>
      <c r="P35" s="312"/>
      <c r="Q35" s="313">
        <f t="shared" si="1"/>
        <v>75</v>
      </c>
    </row>
    <row r="36" spans="1:17" ht="19.2" x14ac:dyDescent="0.45">
      <c r="A36" s="314" t="s">
        <v>487</v>
      </c>
      <c r="B36" s="315"/>
      <c r="C36" s="315"/>
      <c r="D36" s="315"/>
      <c r="E36" s="315"/>
      <c r="F36" s="316"/>
      <c r="G36" s="315"/>
      <c r="H36" s="315">
        <v>125</v>
      </c>
      <c r="I36" s="315"/>
      <c r="J36" s="315"/>
      <c r="K36" s="315"/>
      <c r="L36" s="315"/>
      <c r="M36" s="315"/>
      <c r="N36" s="315"/>
      <c r="O36" s="315"/>
      <c r="P36" s="316"/>
      <c r="Q36" s="317">
        <f t="shared" si="1"/>
        <v>125</v>
      </c>
    </row>
    <row r="37" spans="1:17" ht="19.2" x14ac:dyDescent="0.45">
      <c r="A37" s="311" t="s">
        <v>488</v>
      </c>
      <c r="B37" s="312"/>
      <c r="C37" s="312"/>
      <c r="D37" s="312"/>
      <c r="E37" s="312"/>
      <c r="F37" s="312"/>
      <c r="G37" s="312"/>
      <c r="H37" s="312">
        <v>60</v>
      </c>
      <c r="I37" s="312"/>
      <c r="J37" s="312"/>
      <c r="K37" s="312"/>
      <c r="L37" s="312"/>
      <c r="M37" s="312"/>
      <c r="N37" s="312"/>
      <c r="O37" s="312"/>
      <c r="P37" s="312"/>
      <c r="Q37" s="313">
        <f t="shared" si="1"/>
        <v>60</v>
      </c>
    </row>
    <row r="38" spans="1:17" ht="19.2" x14ac:dyDescent="0.45">
      <c r="A38" s="314" t="s">
        <v>489</v>
      </c>
      <c r="B38" s="315"/>
      <c r="C38" s="315"/>
      <c r="D38" s="315"/>
      <c r="E38" s="315"/>
      <c r="F38" s="316"/>
      <c r="G38" s="315"/>
      <c r="H38" s="315">
        <v>70</v>
      </c>
      <c r="I38" s="315"/>
      <c r="J38" s="315"/>
      <c r="K38" s="315"/>
      <c r="L38" s="315"/>
      <c r="M38" s="315"/>
      <c r="N38" s="315"/>
      <c r="O38" s="315"/>
      <c r="P38" s="316"/>
      <c r="Q38" s="317">
        <f t="shared" si="1"/>
        <v>70</v>
      </c>
    </row>
    <row r="39" spans="1:17" ht="19.2" x14ac:dyDescent="0.45">
      <c r="A39" s="311" t="s">
        <v>490</v>
      </c>
      <c r="B39" s="312"/>
      <c r="C39" s="312"/>
      <c r="D39" s="312"/>
      <c r="E39" s="312"/>
      <c r="F39" s="312"/>
      <c r="G39" s="312"/>
      <c r="H39" s="312">
        <v>125</v>
      </c>
      <c r="I39" s="312"/>
      <c r="J39" s="312"/>
      <c r="K39" s="312"/>
      <c r="L39" s="312"/>
      <c r="M39" s="312"/>
      <c r="N39" s="312"/>
      <c r="O39" s="312"/>
      <c r="P39" s="312"/>
      <c r="Q39" s="313">
        <f t="shared" si="1"/>
        <v>125</v>
      </c>
    </row>
    <row r="40" spans="1:17" ht="19.2" x14ac:dyDescent="0.45">
      <c r="A40" s="314" t="s">
        <v>491</v>
      </c>
      <c r="B40" s="315"/>
      <c r="C40" s="315"/>
      <c r="D40" s="315"/>
      <c r="E40" s="315"/>
      <c r="F40" s="316"/>
      <c r="G40" s="315"/>
      <c r="H40" s="315">
        <v>60</v>
      </c>
      <c r="I40" s="315"/>
      <c r="J40" s="315"/>
      <c r="K40" s="315"/>
      <c r="L40" s="315"/>
      <c r="M40" s="315"/>
      <c r="N40" s="315"/>
      <c r="O40" s="315"/>
      <c r="P40" s="316"/>
      <c r="Q40" s="317">
        <f t="shared" si="1"/>
        <v>60</v>
      </c>
    </row>
    <row r="41" spans="1:17" ht="19.2" x14ac:dyDescent="0.45">
      <c r="A41" s="311" t="s">
        <v>492</v>
      </c>
      <c r="B41" s="312"/>
      <c r="C41" s="312"/>
      <c r="D41" s="312"/>
      <c r="E41" s="312"/>
      <c r="F41" s="312"/>
      <c r="G41" s="312"/>
      <c r="H41" s="312">
        <v>60</v>
      </c>
      <c r="I41" s="312"/>
      <c r="J41" s="312"/>
      <c r="K41" s="312"/>
      <c r="L41" s="312"/>
      <c r="M41" s="312"/>
      <c r="N41" s="312"/>
      <c r="O41" s="312"/>
      <c r="P41" s="312"/>
      <c r="Q41" s="313">
        <f t="shared" si="1"/>
        <v>60</v>
      </c>
    </row>
    <row r="42" spans="1:17" ht="19.2" x14ac:dyDescent="0.45">
      <c r="A42" s="314" t="s">
        <v>493</v>
      </c>
      <c r="B42" s="315"/>
      <c r="C42" s="315"/>
      <c r="D42" s="315"/>
      <c r="E42" s="315"/>
      <c r="F42" s="316"/>
      <c r="G42" s="315"/>
      <c r="H42" s="315">
        <v>70</v>
      </c>
      <c r="I42" s="315"/>
      <c r="J42" s="315"/>
      <c r="K42" s="315"/>
      <c r="L42" s="315"/>
      <c r="M42" s="315"/>
      <c r="N42" s="315"/>
      <c r="O42" s="315"/>
      <c r="P42" s="316"/>
      <c r="Q42" s="317">
        <f t="shared" si="1"/>
        <v>70</v>
      </c>
    </row>
    <row r="43" spans="1:17" ht="19.2" x14ac:dyDescent="0.45">
      <c r="A43" s="311" t="s">
        <v>494</v>
      </c>
      <c r="B43" s="312"/>
      <c r="C43" s="312"/>
      <c r="D43" s="312"/>
      <c r="E43" s="312"/>
      <c r="F43" s="312"/>
      <c r="G43" s="312"/>
      <c r="H43" s="312">
        <v>60</v>
      </c>
      <c r="I43" s="312"/>
      <c r="J43" s="312"/>
      <c r="K43" s="312"/>
      <c r="L43" s="312"/>
      <c r="M43" s="312"/>
      <c r="N43" s="312"/>
      <c r="O43" s="312"/>
      <c r="P43" s="312"/>
      <c r="Q43" s="313">
        <f t="shared" si="1"/>
        <v>60</v>
      </c>
    </row>
    <row r="44" spans="1:17" ht="19.2" x14ac:dyDescent="0.45">
      <c r="A44" s="314" t="s">
        <v>495</v>
      </c>
      <c r="B44" s="315"/>
      <c r="C44" s="315"/>
      <c r="D44" s="315"/>
      <c r="E44" s="315"/>
      <c r="F44" s="316"/>
      <c r="G44" s="315"/>
      <c r="H44" s="315">
        <v>70</v>
      </c>
      <c r="I44" s="315"/>
      <c r="J44" s="315"/>
      <c r="K44" s="315"/>
      <c r="L44" s="315"/>
      <c r="M44" s="315"/>
      <c r="N44" s="315"/>
      <c r="O44" s="315"/>
      <c r="P44" s="316"/>
      <c r="Q44" s="317">
        <f t="shared" si="1"/>
        <v>70</v>
      </c>
    </row>
    <row r="45" spans="1:17" ht="19.2" x14ac:dyDescent="0.45">
      <c r="A45" s="311" t="s">
        <v>496</v>
      </c>
      <c r="B45" s="312"/>
      <c r="C45" s="312"/>
      <c r="D45" s="312"/>
      <c r="E45" s="312"/>
      <c r="F45" s="312"/>
      <c r="G45" s="312"/>
      <c r="H45" s="312">
        <v>50</v>
      </c>
      <c r="I45" s="312"/>
      <c r="J45" s="312"/>
      <c r="K45" s="312"/>
      <c r="L45" s="312"/>
      <c r="M45" s="312"/>
      <c r="N45" s="312"/>
      <c r="O45" s="312"/>
      <c r="P45" s="312"/>
      <c r="Q45" s="313">
        <f t="shared" si="1"/>
        <v>50</v>
      </c>
    </row>
    <row r="46" spans="1:17" ht="19.2" x14ac:dyDescent="0.45">
      <c r="A46" s="314" t="s">
        <v>497</v>
      </c>
      <c r="B46" s="315"/>
      <c r="C46" s="315"/>
      <c r="D46" s="315"/>
      <c r="E46" s="315"/>
      <c r="F46" s="316"/>
      <c r="G46" s="315"/>
      <c r="H46" s="315">
        <v>50</v>
      </c>
      <c r="I46" s="315"/>
      <c r="J46" s="315"/>
      <c r="K46" s="315"/>
      <c r="L46" s="315"/>
      <c r="M46" s="315"/>
      <c r="N46" s="315"/>
      <c r="O46" s="315"/>
      <c r="P46" s="316"/>
      <c r="Q46" s="317">
        <f t="shared" si="1"/>
        <v>50</v>
      </c>
    </row>
    <row r="47" spans="1:17" ht="19.2" x14ac:dyDescent="0.45">
      <c r="A47" s="311" t="s">
        <v>498</v>
      </c>
      <c r="B47" s="312"/>
      <c r="C47" s="312"/>
      <c r="D47" s="312"/>
      <c r="E47" s="312"/>
      <c r="F47" s="312"/>
      <c r="G47" s="312"/>
      <c r="H47" s="312">
        <v>30</v>
      </c>
      <c r="I47" s="312"/>
      <c r="J47" s="312"/>
      <c r="K47" s="312"/>
      <c r="L47" s="312"/>
      <c r="M47" s="312"/>
      <c r="N47" s="312"/>
      <c r="O47" s="312"/>
      <c r="P47" s="312"/>
      <c r="Q47" s="313">
        <f t="shared" si="1"/>
        <v>30</v>
      </c>
    </row>
    <row r="48" spans="1:17" ht="19.2" x14ac:dyDescent="0.45">
      <c r="A48" s="314" t="s">
        <v>499</v>
      </c>
      <c r="B48" s="315"/>
      <c r="C48" s="315"/>
      <c r="D48" s="315"/>
      <c r="E48" s="315"/>
      <c r="F48" s="316"/>
      <c r="G48" s="315"/>
      <c r="H48" s="315">
        <v>50</v>
      </c>
      <c r="I48" s="315"/>
      <c r="J48" s="315"/>
      <c r="K48" s="315"/>
      <c r="L48" s="315"/>
      <c r="M48" s="315"/>
      <c r="N48" s="315"/>
      <c r="O48" s="315"/>
      <c r="P48" s="316"/>
      <c r="Q48" s="317">
        <f t="shared" si="1"/>
        <v>50</v>
      </c>
    </row>
    <row r="49" spans="1:17" ht="19.2" x14ac:dyDescent="0.45">
      <c r="A49" s="311" t="s">
        <v>500</v>
      </c>
      <c r="B49" s="312"/>
      <c r="C49" s="312"/>
      <c r="D49" s="312"/>
      <c r="E49" s="312"/>
      <c r="F49" s="312"/>
      <c r="G49" s="312"/>
      <c r="H49" s="312">
        <v>75</v>
      </c>
      <c r="I49" s="312"/>
      <c r="J49" s="312"/>
      <c r="K49" s="312"/>
      <c r="L49" s="312"/>
      <c r="M49" s="312"/>
      <c r="N49" s="312"/>
      <c r="O49" s="312"/>
      <c r="P49" s="312"/>
      <c r="Q49" s="313">
        <f t="shared" si="1"/>
        <v>75</v>
      </c>
    </row>
    <row r="50" spans="1:17" ht="19.2" x14ac:dyDescent="0.45">
      <c r="A50" s="314" t="s">
        <v>501</v>
      </c>
      <c r="B50" s="315"/>
      <c r="C50" s="315"/>
      <c r="D50" s="315"/>
      <c r="E50" s="315"/>
      <c r="F50" s="316"/>
      <c r="G50" s="315"/>
      <c r="H50" s="315">
        <v>150</v>
      </c>
      <c r="I50" s="315"/>
      <c r="J50" s="315"/>
      <c r="K50" s="315"/>
      <c r="L50" s="315"/>
      <c r="M50" s="315"/>
      <c r="N50" s="315"/>
      <c r="O50" s="315"/>
      <c r="P50" s="316"/>
      <c r="Q50" s="317">
        <f t="shared" si="1"/>
        <v>150</v>
      </c>
    </row>
    <row r="51" spans="1:17" ht="19.2" x14ac:dyDescent="0.45">
      <c r="A51" s="311" t="s">
        <v>502</v>
      </c>
      <c r="B51" s="312"/>
      <c r="C51" s="312"/>
      <c r="D51" s="312"/>
      <c r="E51" s="312"/>
      <c r="F51" s="312"/>
      <c r="G51" s="312"/>
      <c r="H51" s="312">
        <v>150</v>
      </c>
      <c r="I51" s="312"/>
      <c r="J51" s="312"/>
      <c r="K51" s="312"/>
      <c r="L51" s="312"/>
      <c r="M51" s="312"/>
      <c r="N51" s="312"/>
      <c r="O51" s="312"/>
      <c r="P51" s="312"/>
      <c r="Q51" s="313">
        <f t="shared" si="1"/>
        <v>150</v>
      </c>
    </row>
    <row r="52" spans="1:17" ht="19.2" x14ac:dyDescent="0.45">
      <c r="A52" s="314" t="s">
        <v>503</v>
      </c>
      <c r="B52" s="315"/>
      <c r="C52" s="315"/>
      <c r="D52" s="315"/>
      <c r="E52" s="315"/>
      <c r="F52" s="316"/>
      <c r="G52" s="315"/>
      <c r="H52" s="315">
        <v>150</v>
      </c>
      <c r="I52" s="315"/>
      <c r="J52" s="315"/>
      <c r="K52" s="315"/>
      <c r="L52" s="315"/>
      <c r="M52" s="315"/>
      <c r="N52" s="315"/>
      <c r="O52" s="315"/>
      <c r="P52" s="316"/>
      <c r="Q52" s="317">
        <f t="shared" si="1"/>
        <v>150</v>
      </c>
    </row>
    <row r="53" spans="1:17" ht="19.8" thickBot="1" x14ac:dyDescent="0.5">
      <c r="A53" s="318" t="s">
        <v>504</v>
      </c>
      <c r="B53" s="319"/>
      <c r="C53" s="312"/>
      <c r="D53" s="320"/>
      <c r="E53" s="312"/>
      <c r="F53" s="312"/>
      <c r="G53" s="312"/>
      <c r="H53" s="312">
        <v>300</v>
      </c>
      <c r="I53" s="312"/>
      <c r="J53" s="312"/>
      <c r="K53" s="312"/>
      <c r="L53" s="312"/>
      <c r="M53" s="312"/>
      <c r="N53" s="312"/>
      <c r="O53" s="312"/>
      <c r="P53" s="312"/>
      <c r="Q53" s="321">
        <f t="shared" si="1"/>
        <v>300</v>
      </c>
    </row>
    <row r="54" spans="1:17" ht="29.4" thickBot="1" x14ac:dyDescent="0.35">
      <c r="A54" s="322" t="s">
        <v>184</v>
      </c>
      <c r="B54" s="315">
        <v>21000</v>
      </c>
      <c r="C54" s="315">
        <v>500</v>
      </c>
      <c r="D54" s="315"/>
      <c r="E54" s="315">
        <v>1000</v>
      </c>
      <c r="F54" s="316"/>
      <c r="G54" s="315"/>
      <c r="H54" s="315"/>
      <c r="I54" s="315"/>
      <c r="J54" s="315"/>
      <c r="K54" s="315">
        <v>500</v>
      </c>
      <c r="L54" s="315">
        <v>500</v>
      </c>
      <c r="M54" s="315">
        <v>700</v>
      </c>
      <c r="N54" s="315"/>
      <c r="O54" s="315"/>
      <c r="P54" s="309"/>
      <c r="Q54" s="323">
        <f>SUM(B54:O54)</f>
        <v>24200</v>
      </c>
    </row>
    <row r="55" spans="1:17" ht="30.75" customHeight="1" thickBot="1" x14ac:dyDescent="0.35">
      <c r="A55" s="324" t="s">
        <v>185</v>
      </c>
      <c r="B55" s="325">
        <f>SUM(B18:B54)</f>
        <v>21000</v>
      </c>
      <c r="C55" s="325">
        <f t="shared" ref="C55:O55" si="2">SUM(C18:C54)</f>
        <v>500</v>
      </c>
      <c r="D55" s="325">
        <f t="shared" si="2"/>
        <v>0</v>
      </c>
      <c r="E55" s="325">
        <f t="shared" si="2"/>
        <v>1000</v>
      </c>
      <c r="F55" s="325">
        <f t="shared" si="2"/>
        <v>0</v>
      </c>
      <c r="G55" s="325">
        <f t="shared" si="2"/>
        <v>0</v>
      </c>
      <c r="H55" s="325">
        <f t="shared" si="2"/>
        <v>2860</v>
      </c>
      <c r="I55" s="325">
        <f t="shared" si="2"/>
        <v>0</v>
      </c>
      <c r="J55" s="325">
        <f t="shared" si="2"/>
        <v>0</v>
      </c>
      <c r="K55" s="325">
        <f t="shared" si="2"/>
        <v>500</v>
      </c>
      <c r="L55" s="325">
        <f t="shared" si="2"/>
        <v>500</v>
      </c>
      <c r="M55" s="325">
        <f t="shared" si="2"/>
        <v>700</v>
      </c>
      <c r="N55" s="325">
        <f t="shared" si="2"/>
        <v>0</v>
      </c>
      <c r="O55" s="325">
        <f t="shared" si="2"/>
        <v>0</v>
      </c>
      <c r="P55" s="326"/>
      <c r="Q55" s="327">
        <f>SUM(Q18:Q54)</f>
        <v>27060</v>
      </c>
    </row>
    <row r="56" spans="1:17" x14ac:dyDescent="0.3">
      <c r="Q56" s="179" t="s">
        <v>186</v>
      </c>
    </row>
    <row r="57" spans="1:17" ht="21" customHeight="1" x14ac:dyDescent="0.3">
      <c r="A57" s="643" t="s">
        <v>187</v>
      </c>
      <c r="B57" s="643"/>
      <c r="C57" s="643"/>
      <c r="D57" s="643"/>
      <c r="E57" s="643"/>
      <c r="F57" s="643"/>
      <c r="G57" s="643"/>
      <c r="H57" s="643"/>
    </row>
    <row r="58" spans="1:17" x14ac:dyDescent="0.3">
      <c r="A58" s="643"/>
      <c r="B58" s="643"/>
      <c r="C58" s="643"/>
      <c r="D58" s="643"/>
      <c r="E58" s="643"/>
      <c r="F58" s="643"/>
      <c r="G58" s="643"/>
      <c r="H58" s="643"/>
    </row>
    <row r="59" spans="1:17" x14ac:dyDescent="0.3">
      <c r="A59" s="643"/>
      <c r="B59" s="643"/>
      <c r="C59" s="643"/>
      <c r="D59" s="643"/>
      <c r="E59" s="643"/>
      <c r="F59" s="643"/>
      <c r="G59" s="643"/>
      <c r="H59" s="643"/>
    </row>
    <row r="60" spans="1:17" ht="15.6" x14ac:dyDescent="0.3">
      <c r="A60" s="131" t="s">
        <v>188</v>
      </c>
      <c r="B60" s="633"/>
      <c r="C60" s="634"/>
      <c r="D60" s="634"/>
      <c r="E60" s="132"/>
    </row>
    <row r="61" spans="1:17" ht="15.6" x14ac:dyDescent="0.3">
      <c r="A61" s="131" t="s">
        <v>190</v>
      </c>
      <c r="B61" s="633"/>
      <c r="C61" s="634"/>
      <c r="D61" s="634"/>
      <c r="E61" s="635"/>
    </row>
    <row r="62" spans="1:17" ht="15.6" x14ac:dyDescent="0.3">
      <c r="A62" s="131"/>
      <c r="B62" s="127"/>
      <c r="C62" s="127"/>
      <c r="D62" s="127"/>
      <c r="E62" s="127"/>
    </row>
    <row r="63" spans="1:17" x14ac:dyDescent="0.3">
      <c r="A63" s="636" t="s">
        <v>192</v>
      </c>
      <c r="B63" s="636"/>
      <c r="C63" s="636"/>
      <c r="D63" s="636"/>
      <c r="E63" s="636"/>
      <c r="F63" s="636"/>
      <c r="G63" s="636"/>
      <c r="H63" s="636"/>
    </row>
    <row r="64" spans="1:17" x14ac:dyDescent="0.3">
      <c r="A64" s="636"/>
      <c r="B64" s="636"/>
      <c r="C64" s="636"/>
      <c r="D64" s="636"/>
      <c r="E64" s="636"/>
      <c r="F64" s="636"/>
      <c r="G64" s="636"/>
      <c r="H64" s="636"/>
    </row>
    <row r="65" spans="1:5" ht="15.6" x14ac:dyDescent="0.3">
      <c r="A65" s="131" t="s">
        <v>193</v>
      </c>
      <c r="B65" s="633"/>
      <c r="C65" s="634"/>
      <c r="D65" s="634"/>
      <c r="E65" s="635"/>
    </row>
    <row r="66" spans="1:5" ht="15.6" x14ac:dyDescent="0.3">
      <c r="A66" s="131" t="s">
        <v>194</v>
      </c>
      <c r="B66" s="633"/>
      <c r="C66" s="634"/>
      <c r="D66" s="634"/>
      <c r="E66" s="635"/>
    </row>
    <row r="67" spans="1:5" ht="15.6" x14ac:dyDescent="0.3">
      <c r="A67" s="131"/>
      <c r="B67" s="637"/>
      <c r="C67" s="637"/>
      <c r="D67" s="637"/>
      <c r="E67" s="637"/>
    </row>
    <row r="68" spans="1:5" x14ac:dyDescent="0.3">
      <c r="A68" s="126" t="s">
        <v>195</v>
      </c>
      <c r="B68" s="43" t="s">
        <v>196</v>
      </c>
      <c r="C68" s="43"/>
      <c r="D68" s="43"/>
      <c r="E68" s="43"/>
    </row>
    <row r="69" spans="1:5" x14ac:dyDescent="0.3">
      <c r="B69" s="43" t="s">
        <v>197</v>
      </c>
      <c r="C69" s="43"/>
      <c r="D69" s="43"/>
      <c r="E69" s="43"/>
    </row>
  </sheetData>
  <mergeCells count="12">
    <mergeCell ref="B67:E67"/>
    <mergeCell ref="B6:D6"/>
    <mergeCell ref="B14:O14"/>
    <mergeCell ref="A16:A17"/>
    <mergeCell ref="B16:E16"/>
    <mergeCell ref="G16:O16"/>
    <mergeCell ref="A57:H59"/>
    <mergeCell ref="B60:D60"/>
    <mergeCell ref="B61:E61"/>
    <mergeCell ref="A63:H64"/>
    <mergeCell ref="B65:E65"/>
    <mergeCell ref="B66:E66"/>
  </mergeCells>
  <hyperlinks>
    <hyperlink ref="B68" r:id="rId1" xr:uid="{B46F90E2-ECF1-4971-8CD5-679CA648DD43}"/>
    <hyperlink ref="B69" r:id="rId2" xr:uid="{8F24FEA2-6369-40E6-9D79-6B618E87C238}"/>
  </hyperlinks>
  <pageMargins left="0.7" right="0.7" top="0.75" bottom="0.75" header="0.3" footer="0.3"/>
  <pageSetup scale="38" orientation="landscape" r:id="rId3"/>
  <legacyDrawing r:id="rId4"/>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0E7D0-3FC1-4336-8C38-A3F038A225C9}">
  <sheetPr>
    <pageSetUpPr fitToPage="1"/>
  </sheetPr>
  <dimension ref="A1:Q49"/>
  <sheetViews>
    <sheetView topLeftCell="A26" zoomScale="79" zoomScaleNormal="70" workbookViewId="0">
      <selection activeCell="B20" sqref="B20:Q32"/>
    </sheetView>
  </sheetViews>
  <sheetFormatPr defaultColWidth="8.88671875" defaultRowHeight="14.4" x14ac:dyDescent="0.3"/>
  <cols>
    <col min="1" max="1" width="47.88671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453</v>
      </c>
      <c r="C7" s="634"/>
      <c r="D7" s="634"/>
      <c r="E7" s="132"/>
      <c r="G7" s="127"/>
      <c r="H7" s="127"/>
      <c r="I7" s="127"/>
      <c r="J7" s="127"/>
      <c r="K7" s="127"/>
      <c r="L7" s="127"/>
      <c r="M7" s="127"/>
      <c r="N7" s="127"/>
      <c r="O7" s="127"/>
      <c r="P7" s="127"/>
      <c r="Q7" s="127"/>
    </row>
    <row r="8" spans="1:17" ht="15.6" x14ac:dyDescent="0.3">
      <c r="A8" s="131" t="s">
        <v>154</v>
      </c>
      <c r="B8" s="133" t="s">
        <v>155</v>
      </c>
      <c r="C8" s="134" t="s">
        <v>298</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t="s">
        <v>298</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t="s">
        <v>454</v>
      </c>
      <c r="B20" s="238"/>
      <c r="C20" s="239"/>
      <c r="D20" s="240"/>
      <c r="E20" s="240">
        <f>50*19</f>
        <v>950</v>
      </c>
      <c r="F20" s="183"/>
      <c r="G20" s="241"/>
      <c r="H20" s="242"/>
      <c r="I20" s="242"/>
      <c r="J20" s="242">
        <v>300</v>
      </c>
      <c r="K20" s="242"/>
      <c r="L20" s="242"/>
      <c r="M20" s="242"/>
      <c r="N20" s="242"/>
      <c r="O20" s="243"/>
      <c r="P20" s="183"/>
      <c r="Q20" s="244">
        <f t="shared" ref="Q20:Q30" si="0">SUM(B20:O20)</f>
        <v>1250</v>
      </c>
    </row>
    <row r="21" spans="1:17" x14ac:dyDescent="0.3">
      <c r="A21" s="163" t="s">
        <v>455</v>
      </c>
      <c r="B21" s="245"/>
      <c r="C21" s="242"/>
      <c r="D21" s="246"/>
      <c r="E21" s="246"/>
      <c r="F21" s="183"/>
      <c r="G21" s="241"/>
      <c r="H21" s="242"/>
      <c r="I21" s="242"/>
      <c r="J21" s="242"/>
      <c r="K21" s="242"/>
      <c r="L21" s="242"/>
      <c r="M21" s="242"/>
      <c r="N21" s="242"/>
      <c r="O21" s="243"/>
      <c r="P21" s="183"/>
      <c r="Q21" s="247">
        <f t="shared" si="0"/>
        <v>0</v>
      </c>
    </row>
    <row r="22" spans="1:17" x14ac:dyDescent="0.3">
      <c r="A22" s="163" t="s">
        <v>456</v>
      </c>
      <c r="B22" s="245"/>
      <c r="C22" s="242"/>
      <c r="D22" s="246"/>
      <c r="E22" s="246"/>
      <c r="F22" s="183"/>
      <c r="G22" s="241"/>
      <c r="H22" s="242"/>
      <c r="I22" s="242"/>
      <c r="J22" s="242"/>
      <c r="K22" s="242"/>
      <c r="L22" s="242"/>
      <c r="M22" s="242"/>
      <c r="N22" s="242"/>
      <c r="O22" s="243"/>
      <c r="P22" s="183"/>
      <c r="Q22" s="247">
        <f t="shared" si="0"/>
        <v>0</v>
      </c>
    </row>
    <row r="23" spans="1:17" x14ac:dyDescent="0.3">
      <c r="A23" s="163" t="s">
        <v>457</v>
      </c>
      <c r="B23" s="245"/>
      <c r="C23" s="242"/>
      <c r="D23" s="246"/>
      <c r="E23" s="246"/>
      <c r="F23" s="183"/>
      <c r="G23" s="241"/>
      <c r="H23" s="242"/>
      <c r="I23" s="242"/>
      <c r="J23" s="242"/>
      <c r="K23" s="242"/>
      <c r="L23" s="242"/>
      <c r="M23" s="242"/>
      <c r="N23" s="242"/>
      <c r="O23" s="243"/>
      <c r="P23" s="183"/>
      <c r="Q23" s="247">
        <f t="shared" si="0"/>
        <v>0</v>
      </c>
    </row>
    <row r="24" spans="1:17" x14ac:dyDescent="0.3">
      <c r="A24" s="163" t="s">
        <v>458</v>
      </c>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f>ROUND((2*75*5.5)+(14*75*2*5.5)*1.0765,0)</f>
        <v>13259</v>
      </c>
      <c r="C31" s="181">
        <v>1200</v>
      </c>
      <c r="D31" s="181">
        <f>ROUND((20*8*5.5)*1.0765,0)</f>
        <v>947</v>
      </c>
      <c r="E31" s="182">
        <v>2200</v>
      </c>
      <c r="F31" s="183"/>
      <c r="G31" s="180">
        <v>275</v>
      </c>
      <c r="H31" s="181"/>
      <c r="I31" s="181"/>
      <c r="J31" s="181">
        <v>1200</v>
      </c>
      <c r="K31" s="181">
        <v>500</v>
      </c>
      <c r="L31" s="181">
        <v>200</v>
      </c>
      <c r="M31" s="181">
        <f>12*19*5</f>
        <v>1140</v>
      </c>
      <c r="N31" s="181"/>
      <c r="O31" s="182"/>
      <c r="P31" s="183"/>
      <c r="Q31" s="184">
        <f>SUM(B31:O31)</f>
        <v>20921</v>
      </c>
    </row>
    <row r="32" spans="1:17" ht="15" thickBot="1" x14ac:dyDescent="0.35">
      <c r="A32" s="173" t="s">
        <v>185</v>
      </c>
      <c r="B32" s="185">
        <f>SUM(B20:B31)</f>
        <v>13259</v>
      </c>
      <c r="C32" s="185">
        <f t="shared" ref="C32:O32" si="1">SUM(C20:C31)</f>
        <v>1200</v>
      </c>
      <c r="D32" s="185">
        <f t="shared" si="1"/>
        <v>947</v>
      </c>
      <c r="E32" s="185">
        <f t="shared" si="1"/>
        <v>3150</v>
      </c>
      <c r="F32" s="185">
        <f t="shared" si="1"/>
        <v>0</v>
      </c>
      <c r="G32" s="185">
        <f t="shared" si="1"/>
        <v>275</v>
      </c>
      <c r="H32" s="185">
        <f t="shared" si="1"/>
        <v>0</v>
      </c>
      <c r="I32" s="185">
        <f t="shared" si="1"/>
        <v>0</v>
      </c>
      <c r="J32" s="185">
        <f t="shared" si="1"/>
        <v>1500</v>
      </c>
      <c r="K32" s="185">
        <f t="shared" si="1"/>
        <v>500</v>
      </c>
      <c r="L32" s="185">
        <f t="shared" si="1"/>
        <v>200</v>
      </c>
      <c r="M32" s="185">
        <f t="shared" si="1"/>
        <v>1140</v>
      </c>
      <c r="N32" s="185">
        <f t="shared" si="1"/>
        <v>0</v>
      </c>
      <c r="O32" s="185">
        <f t="shared" si="1"/>
        <v>0</v>
      </c>
      <c r="P32" s="189"/>
      <c r="Q32" s="190">
        <f>SUM(Q19:Q31)</f>
        <v>22171</v>
      </c>
    </row>
    <row r="33" spans="1:17" x14ac:dyDescent="0.3">
      <c r="B33" s="126" t="s">
        <v>459</v>
      </c>
      <c r="D33" s="126" t="s">
        <v>460</v>
      </c>
      <c r="E33" s="126" t="s">
        <v>461</v>
      </c>
      <c r="Q33" s="179" t="s">
        <v>186</v>
      </c>
    </row>
    <row r="34" spans="1:17" x14ac:dyDescent="0.3">
      <c r="B34" s="126" t="s">
        <v>462</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463</v>
      </c>
      <c r="C38" s="634"/>
      <c r="D38" s="634"/>
      <c r="E38" s="132"/>
    </row>
    <row r="39" spans="1:17" ht="15.6" x14ac:dyDescent="0.3">
      <c r="A39" s="131" t="s">
        <v>190</v>
      </c>
      <c r="B39" s="633"/>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464</v>
      </c>
      <c r="C44" s="634"/>
      <c r="D44" s="634"/>
      <c r="E44" s="635"/>
    </row>
    <row r="45" spans="1:17" ht="15.6" x14ac:dyDescent="0.3">
      <c r="A45" s="131" t="s">
        <v>194</v>
      </c>
      <c r="B45" s="633" t="s">
        <v>465</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70646EC1-9FE1-4D58-BD1F-655F5986B002}"/>
    <hyperlink ref="B49" r:id="rId2" xr:uid="{070F1C2F-14F7-4ECF-A495-34D3AD51B62E}"/>
  </hyperlinks>
  <pageMargins left="0.7" right="0.7" top="0.75" bottom="0.75" header="0.3" footer="0.3"/>
  <pageSetup scale="48" orientation="landscape" r:id="rId3"/>
  <drawing r:id="rId4"/>
  <legacy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D4B8-2FB3-4815-9AE9-10851CEFAD88}">
  <dimension ref="A1"/>
  <sheetViews>
    <sheetView topLeftCell="A21" workbookViewId="0"/>
  </sheetViews>
  <sheetFormatPr defaultRowHeight="14.4" x14ac:dyDescent="0.3"/>
  <sheetData/>
  <pageMargins left="0.7" right="0.7" top="0.75" bottom="0.75" header="0.3" footer="0.3"/>
  <pageSetup orientation="landscape"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08FAB-5B43-4F12-9A66-7322AE56BC0B}">
  <sheetPr>
    <pageSetUpPr fitToPage="1"/>
  </sheetPr>
  <dimension ref="A1:R57"/>
  <sheetViews>
    <sheetView topLeftCell="C28" zoomScale="87" zoomScaleNormal="70" workbookViewId="0">
      <selection activeCell="P40" sqref="P40"/>
    </sheetView>
  </sheetViews>
  <sheetFormatPr defaultColWidth="8.88671875" defaultRowHeight="14.4" x14ac:dyDescent="0.3"/>
  <cols>
    <col min="1" max="1" width="33.5546875" style="468" customWidth="1"/>
    <col min="2" max="6" width="15.33203125" style="468" customWidth="1"/>
    <col min="7" max="7" width="1.6640625" style="468" customWidth="1"/>
    <col min="8" max="8" width="11.33203125" style="468" bestFit="1" customWidth="1"/>
    <col min="9" max="9" width="15.44140625" style="468" customWidth="1"/>
    <col min="10" max="10" width="11.33203125" style="468" bestFit="1" customWidth="1"/>
    <col min="11" max="11" width="13.33203125" style="468" customWidth="1"/>
    <col min="12" max="12" width="14" style="468" customWidth="1"/>
    <col min="13" max="13" width="15.33203125" style="468" customWidth="1"/>
    <col min="14" max="15" width="11.33203125" style="468" bestFit="1" customWidth="1"/>
    <col min="16" max="16" width="19.88671875" style="468" customWidth="1"/>
    <col min="17" max="17" width="2.33203125" style="468" customWidth="1"/>
    <col min="18" max="18" width="16.88671875" style="468" customWidth="1"/>
    <col min="19" max="16384" width="8.88671875" style="468"/>
  </cols>
  <sheetData>
    <row r="1" spans="1:18" ht="21" x14ac:dyDescent="0.4">
      <c r="A1" s="467" t="s">
        <v>148</v>
      </c>
      <c r="H1" s="469"/>
      <c r="I1" s="469"/>
      <c r="J1" s="469"/>
      <c r="K1" s="469"/>
      <c r="L1" s="469"/>
      <c r="M1" s="469"/>
      <c r="N1" s="469"/>
      <c r="O1" s="469"/>
      <c r="P1" s="469"/>
      <c r="Q1" s="469"/>
      <c r="R1" s="469"/>
    </row>
    <row r="2" spans="1:18" ht="21" x14ac:dyDescent="0.4">
      <c r="A2" s="467" t="s">
        <v>149</v>
      </c>
      <c r="H2" s="469"/>
      <c r="I2" s="469"/>
      <c r="J2" s="469"/>
      <c r="K2" s="469"/>
      <c r="L2" s="469"/>
      <c r="M2" s="469"/>
      <c r="N2" s="469"/>
      <c r="O2" s="469"/>
      <c r="P2" s="469"/>
      <c r="Q2" s="469"/>
      <c r="R2" s="469"/>
    </row>
    <row r="3" spans="1:18" ht="15.6" x14ac:dyDescent="0.3">
      <c r="A3" s="470" t="s">
        <v>150</v>
      </c>
      <c r="H3" s="469"/>
      <c r="I3" s="469"/>
      <c r="J3" s="469"/>
      <c r="K3" s="469"/>
      <c r="L3" s="469"/>
      <c r="M3" s="469"/>
      <c r="N3" s="469"/>
      <c r="O3" s="469"/>
      <c r="P3" s="469"/>
      <c r="Q3" s="469"/>
      <c r="R3" s="469"/>
    </row>
    <row r="4" spans="1:18" ht="15.6" x14ac:dyDescent="0.3">
      <c r="A4" s="471" t="s">
        <v>151</v>
      </c>
      <c r="H4" s="469"/>
      <c r="I4" s="469"/>
      <c r="J4" s="469"/>
      <c r="K4" s="469"/>
      <c r="L4" s="469"/>
      <c r="M4" s="469"/>
      <c r="N4" s="469"/>
      <c r="O4" s="469"/>
      <c r="P4" s="469"/>
      <c r="Q4" s="469"/>
      <c r="R4" s="469"/>
    </row>
    <row r="5" spans="1:18" ht="15.6" x14ac:dyDescent="0.3">
      <c r="A5" s="470"/>
      <c r="H5" s="469"/>
      <c r="I5" s="469"/>
      <c r="J5" s="469"/>
      <c r="K5" s="469"/>
      <c r="L5" s="469"/>
      <c r="M5" s="469"/>
      <c r="N5" s="469"/>
      <c r="O5" s="469"/>
      <c r="P5" s="469"/>
      <c r="Q5" s="469"/>
      <c r="R5" s="469"/>
    </row>
    <row r="6" spans="1:18" x14ac:dyDescent="0.3">
      <c r="A6" s="472"/>
      <c r="H6" s="469"/>
      <c r="I6" s="469"/>
      <c r="J6" s="469"/>
      <c r="K6" s="469"/>
      <c r="L6" s="469"/>
      <c r="M6" s="469"/>
      <c r="N6" s="469"/>
      <c r="O6" s="469"/>
      <c r="P6" s="469"/>
      <c r="Q6" s="469"/>
      <c r="R6" s="469"/>
    </row>
    <row r="7" spans="1:18" ht="15.6" x14ac:dyDescent="0.3">
      <c r="A7" s="473" t="s">
        <v>152</v>
      </c>
      <c r="B7" s="709" t="s">
        <v>848</v>
      </c>
      <c r="C7" s="710"/>
      <c r="D7" s="710"/>
      <c r="E7" s="710"/>
      <c r="F7" s="474"/>
      <c r="H7" s="469"/>
      <c r="I7" s="469"/>
      <c r="J7" s="469"/>
      <c r="K7" s="469"/>
      <c r="L7" s="469"/>
      <c r="M7" s="469"/>
      <c r="N7" s="469"/>
      <c r="O7" s="469"/>
      <c r="P7" s="469"/>
      <c r="Q7" s="469"/>
      <c r="R7" s="469"/>
    </row>
    <row r="8" spans="1:18" ht="15.6" x14ac:dyDescent="0.3">
      <c r="A8" s="473" t="s">
        <v>154</v>
      </c>
      <c r="B8" s="475" t="s">
        <v>155</v>
      </c>
      <c r="C8" s="475"/>
      <c r="D8" s="476" t="s">
        <v>156</v>
      </c>
      <c r="E8" s="477" t="s">
        <v>157</v>
      </c>
      <c r="F8" s="477"/>
      <c r="H8" s="469"/>
      <c r="N8" s="469"/>
      <c r="O8" s="469"/>
      <c r="P8" s="469"/>
      <c r="Q8" s="469"/>
      <c r="R8" s="469"/>
    </row>
    <row r="9" spans="1:18" ht="15.6" x14ac:dyDescent="0.3">
      <c r="A9" s="473"/>
      <c r="B9" s="475" t="s">
        <v>158</v>
      </c>
      <c r="C9" s="475"/>
      <c r="D9" s="478"/>
      <c r="E9" s="477" t="s">
        <v>159</v>
      </c>
      <c r="F9" s="477"/>
      <c r="H9" s="469"/>
      <c r="N9" s="469"/>
      <c r="O9" s="469"/>
      <c r="P9" s="469"/>
      <c r="Q9" s="469"/>
      <c r="R9" s="469"/>
    </row>
    <row r="10" spans="1:18" ht="15.6" x14ac:dyDescent="0.3">
      <c r="A10" s="473"/>
      <c r="B10" s="469"/>
      <c r="C10" s="469"/>
      <c r="D10" s="469"/>
      <c r="E10" s="469"/>
      <c r="F10" s="469"/>
      <c r="H10" s="469"/>
      <c r="I10" s="469"/>
      <c r="J10" s="469"/>
      <c r="K10" s="469"/>
      <c r="L10" s="469"/>
      <c r="M10" s="469"/>
      <c r="N10" s="469"/>
      <c r="O10" s="469"/>
      <c r="P10" s="469"/>
      <c r="Q10" s="469"/>
      <c r="R10" s="469"/>
    </row>
    <row r="11" spans="1:18" ht="15.6" x14ac:dyDescent="0.3">
      <c r="A11" s="473" t="s">
        <v>160</v>
      </c>
      <c r="B11" s="475" t="s">
        <v>161</v>
      </c>
      <c r="C11" s="475"/>
      <c r="D11" s="479"/>
      <c r="H11" s="469"/>
      <c r="I11" s="469"/>
      <c r="J11" s="469"/>
      <c r="K11" s="469"/>
      <c r="L11" s="469"/>
      <c r="M11" s="469"/>
      <c r="N11" s="469"/>
      <c r="O11" s="469"/>
      <c r="P11" s="469"/>
      <c r="Q11" s="469"/>
      <c r="R11" s="469"/>
    </row>
    <row r="12" spans="1:18" x14ac:dyDescent="0.3">
      <c r="B12" s="475" t="s">
        <v>162</v>
      </c>
      <c r="C12" s="475"/>
      <c r="D12" s="476" t="s">
        <v>156</v>
      </c>
      <c r="H12" s="469"/>
      <c r="I12" s="469"/>
      <c r="J12" s="469"/>
      <c r="K12" s="469"/>
      <c r="L12" s="469"/>
      <c r="M12" s="469"/>
      <c r="N12" s="469"/>
      <c r="O12" s="469"/>
      <c r="P12" s="469"/>
      <c r="Q12" s="469"/>
      <c r="R12" s="469"/>
    </row>
    <row r="13" spans="1:18" ht="15.6" x14ac:dyDescent="0.3">
      <c r="A13" s="473"/>
      <c r="B13" s="475" t="s">
        <v>163</v>
      </c>
      <c r="C13" s="475"/>
      <c r="D13" s="480"/>
      <c r="E13" s="469"/>
      <c r="F13" s="469"/>
      <c r="H13" s="469"/>
      <c r="I13" s="469"/>
      <c r="J13" s="469"/>
      <c r="K13" s="469"/>
      <c r="L13" s="469"/>
      <c r="M13" s="469"/>
      <c r="N13" s="469"/>
      <c r="O13" s="469"/>
      <c r="P13" s="469"/>
      <c r="Q13" s="469"/>
      <c r="R13" s="469"/>
    </row>
    <row r="14" spans="1:18" ht="15.6" x14ac:dyDescent="0.3">
      <c r="A14" s="473"/>
      <c r="B14" s="469"/>
      <c r="C14" s="469"/>
      <c r="D14" s="469"/>
      <c r="E14" s="469"/>
      <c r="F14" s="469"/>
      <c r="H14" s="469"/>
      <c r="I14" s="469"/>
      <c r="J14" s="469"/>
      <c r="K14" s="469"/>
      <c r="L14" s="469"/>
      <c r="M14" s="469"/>
      <c r="N14" s="469"/>
      <c r="O14" s="469"/>
      <c r="P14" s="469"/>
      <c r="Q14" s="469"/>
      <c r="R14" s="469"/>
    </row>
    <row r="15" spans="1:18" x14ac:dyDescent="0.3">
      <c r="B15" s="689" t="s">
        <v>164</v>
      </c>
      <c r="C15" s="689"/>
      <c r="D15" s="689"/>
      <c r="E15" s="689"/>
      <c r="F15" s="689"/>
      <c r="G15" s="689"/>
      <c r="H15" s="689"/>
      <c r="I15" s="689"/>
      <c r="J15" s="689"/>
      <c r="K15" s="689"/>
      <c r="L15" s="689"/>
      <c r="M15" s="689"/>
      <c r="N15" s="689"/>
      <c r="O15" s="689"/>
      <c r="P15" s="689"/>
      <c r="Q15" s="469"/>
      <c r="R15" s="469"/>
    </row>
    <row r="16" spans="1:18" ht="15" thickBot="1" x14ac:dyDescent="0.35">
      <c r="B16" s="481"/>
      <c r="C16" s="481"/>
      <c r="D16" s="481"/>
      <c r="E16" s="481"/>
      <c r="F16" s="481"/>
      <c r="G16" s="481"/>
      <c r="H16" s="481"/>
      <c r="I16" s="481"/>
      <c r="J16" s="481"/>
      <c r="K16" s="481"/>
      <c r="L16" s="481"/>
      <c r="M16" s="481"/>
      <c r="N16" s="481"/>
      <c r="O16" s="481"/>
      <c r="P16" s="481"/>
      <c r="Q16" s="469"/>
      <c r="R16" s="469"/>
    </row>
    <row r="17" spans="1:18" x14ac:dyDescent="0.3">
      <c r="B17" s="690" t="s">
        <v>165</v>
      </c>
      <c r="C17" s="691"/>
      <c r="D17" s="691"/>
      <c r="E17" s="691"/>
      <c r="F17" s="691"/>
      <c r="G17" s="482"/>
      <c r="H17" s="692" t="s">
        <v>166</v>
      </c>
      <c r="I17" s="692"/>
      <c r="J17" s="692"/>
      <c r="K17" s="692"/>
      <c r="L17" s="692"/>
      <c r="M17" s="692"/>
      <c r="N17" s="692"/>
      <c r="O17" s="692"/>
      <c r="P17" s="693"/>
      <c r="Q17" s="483"/>
      <c r="R17" s="484" t="s">
        <v>167</v>
      </c>
    </row>
    <row r="18" spans="1:18" ht="87" thickBot="1" x14ac:dyDescent="0.35">
      <c r="B18" s="485" t="s">
        <v>849</v>
      </c>
      <c r="C18" s="486" t="s">
        <v>850</v>
      </c>
      <c r="D18" s="487" t="s">
        <v>169</v>
      </c>
      <c r="E18" s="487" t="s">
        <v>851</v>
      </c>
      <c r="F18" s="487" t="s">
        <v>171</v>
      </c>
      <c r="G18" s="488"/>
      <c r="H18" s="489" t="s">
        <v>172</v>
      </c>
      <c r="I18" s="489" t="s">
        <v>173</v>
      </c>
      <c r="J18" s="489" t="s">
        <v>174</v>
      </c>
      <c r="K18" s="489" t="s">
        <v>175</v>
      </c>
      <c r="L18" s="489" t="s">
        <v>176</v>
      </c>
      <c r="M18" s="489" t="s">
        <v>177</v>
      </c>
      <c r="N18" s="489" t="s">
        <v>178</v>
      </c>
      <c r="O18" s="490" t="s">
        <v>179</v>
      </c>
      <c r="P18" s="491" t="s">
        <v>180</v>
      </c>
      <c r="Q18" s="492"/>
      <c r="R18" s="493" t="s">
        <v>181</v>
      </c>
    </row>
    <row r="19" spans="1:18" ht="15" thickBot="1" x14ac:dyDescent="0.35">
      <c r="A19" s="494" t="s">
        <v>182</v>
      </c>
      <c r="B19" s="495"/>
      <c r="C19" s="496"/>
      <c r="D19" s="496"/>
      <c r="E19" s="496"/>
      <c r="F19" s="497"/>
      <c r="G19" s="498"/>
      <c r="H19" s="495"/>
      <c r="I19" s="496"/>
      <c r="J19" s="496"/>
      <c r="K19" s="496"/>
      <c r="L19" s="496"/>
      <c r="M19" s="496"/>
      <c r="N19" s="496"/>
      <c r="O19" s="496"/>
      <c r="P19" s="497"/>
      <c r="Q19" s="498"/>
      <c r="R19" s="497"/>
    </row>
    <row r="20" spans="1:18" x14ac:dyDescent="0.3">
      <c r="A20" s="499" t="s">
        <v>852</v>
      </c>
      <c r="B20" s="500">
        <v>5</v>
      </c>
      <c r="C20" s="501">
        <v>1691.13</v>
      </c>
      <c r="D20" s="502"/>
      <c r="E20" s="503"/>
      <c r="F20" s="504"/>
      <c r="G20" s="505"/>
      <c r="H20" s="506"/>
      <c r="I20" s="507"/>
      <c r="J20" s="507"/>
      <c r="K20" s="507">
        <v>29</v>
      </c>
      <c r="L20" s="507"/>
      <c r="M20" s="508"/>
      <c r="N20" s="508"/>
      <c r="O20" s="507">
        <v>25</v>
      </c>
      <c r="P20" s="509" t="s">
        <v>853</v>
      </c>
      <c r="Q20" s="498"/>
      <c r="R20" s="510">
        <f t="shared" ref="R20:R39" si="0">SUM(C20:P20)</f>
        <v>1745.13</v>
      </c>
    </row>
    <row r="21" spans="1:18" x14ac:dyDescent="0.3">
      <c r="A21" s="511" t="s">
        <v>854</v>
      </c>
      <c r="B21" s="512">
        <v>9</v>
      </c>
      <c r="C21" s="513">
        <v>2400</v>
      </c>
      <c r="D21" s="507"/>
      <c r="E21" s="514"/>
      <c r="F21" s="515">
        <v>1300</v>
      </c>
      <c r="G21" s="505"/>
      <c r="H21" s="506"/>
      <c r="I21" s="507"/>
      <c r="J21" s="507"/>
      <c r="K21" s="507">
        <v>200</v>
      </c>
      <c r="L21" s="507">
        <v>125</v>
      </c>
      <c r="M21" s="508"/>
      <c r="N21" s="508"/>
      <c r="O21" s="507"/>
      <c r="P21" s="509"/>
      <c r="Q21" s="498"/>
      <c r="R21" s="510">
        <f t="shared" si="0"/>
        <v>4025</v>
      </c>
    </row>
    <row r="22" spans="1:18" x14ac:dyDescent="0.3">
      <c r="A22" s="511" t="s">
        <v>855</v>
      </c>
      <c r="B22" s="512">
        <v>25</v>
      </c>
      <c r="C22" s="513">
        <v>7500</v>
      </c>
      <c r="D22" s="507">
        <v>585</v>
      </c>
      <c r="E22" s="514"/>
      <c r="F22" s="515">
        <v>1632</v>
      </c>
      <c r="G22" s="505"/>
      <c r="H22" s="506"/>
      <c r="I22" s="507"/>
      <c r="J22" s="507"/>
      <c r="K22" s="507">
        <v>150</v>
      </c>
      <c r="L22" s="507"/>
      <c r="M22" s="508"/>
      <c r="N22" s="508"/>
      <c r="O22" s="507"/>
      <c r="P22" s="509"/>
      <c r="Q22" s="498"/>
      <c r="R22" s="510">
        <f t="shared" si="0"/>
        <v>9867</v>
      </c>
    </row>
    <row r="23" spans="1:18" x14ac:dyDescent="0.3">
      <c r="A23" s="511" t="s">
        <v>856</v>
      </c>
      <c r="B23" s="512">
        <v>10</v>
      </c>
      <c r="C23" s="513">
        <v>1560</v>
      </c>
      <c r="D23" s="507">
        <v>1000</v>
      </c>
      <c r="E23" s="514"/>
      <c r="F23" s="515">
        <v>1061</v>
      </c>
      <c r="G23" s="505"/>
      <c r="H23" s="506"/>
      <c r="I23" s="507">
        <v>207</v>
      </c>
      <c r="J23" s="507"/>
      <c r="K23" s="507">
        <v>180</v>
      </c>
      <c r="L23" s="507">
        <v>100</v>
      </c>
      <c r="M23" s="508"/>
      <c r="N23" s="508"/>
      <c r="O23" s="507"/>
      <c r="P23" s="509"/>
      <c r="Q23" s="498"/>
      <c r="R23" s="510">
        <f t="shared" si="0"/>
        <v>4108</v>
      </c>
    </row>
    <row r="24" spans="1:18" x14ac:dyDescent="0.3">
      <c r="A24" s="511" t="s">
        <v>857</v>
      </c>
      <c r="B24" s="512">
        <v>15</v>
      </c>
      <c r="C24" s="513">
        <v>3600</v>
      </c>
      <c r="D24" s="507"/>
      <c r="E24" s="514"/>
      <c r="F24" s="515">
        <v>1700</v>
      </c>
      <c r="G24" s="505"/>
      <c r="H24" s="506"/>
      <c r="I24" s="507"/>
      <c r="J24" s="507"/>
      <c r="K24" s="507">
        <v>35</v>
      </c>
      <c r="L24" s="507"/>
      <c r="M24" s="508"/>
      <c r="N24" s="508"/>
      <c r="O24" s="507"/>
      <c r="P24" s="509"/>
      <c r="Q24" s="498"/>
      <c r="R24" s="510">
        <f t="shared" si="0"/>
        <v>5335</v>
      </c>
    </row>
    <row r="25" spans="1:18" x14ac:dyDescent="0.3">
      <c r="A25" s="511" t="s">
        <v>858</v>
      </c>
      <c r="B25" s="512">
        <v>12</v>
      </c>
      <c r="C25" s="513">
        <v>4650</v>
      </c>
      <c r="D25" s="507"/>
      <c r="E25" s="514"/>
      <c r="F25" s="515">
        <v>2533.9499999999998</v>
      </c>
      <c r="G25" s="505"/>
      <c r="H25" s="506"/>
      <c r="I25" s="507"/>
      <c r="J25" s="507"/>
      <c r="K25" s="507">
        <v>120</v>
      </c>
      <c r="L25" s="507"/>
      <c r="M25" s="508"/>
      <c r="N25" s="508"/>
      <c r="O25" s="507"/>
      <c r="P25" s="509"/>
      <c r="Q25" s="498"/>
      <c r="R25" s="510">
        <f t="shared" si="0"/>
        <v>7303.95</v>
      </c>
    </row>
    <row r="26" spans="1:18" x14ac:dyDescent="0.3">
      <c r="A26" s="511" t="s">
        <v>859</v>
      </c>
      <c r="B26" s="512"/>
      <c r="C26" s="513">
        <v>4450</v>
      </c>
      <c r="D26" s="507"/>
      <c r="E26" s="514"/>
      <c r="F26" s="515"/>
      <c r="G26" s="505"/>
      <c r="H26" s="506"/>
      <c r="I26" s="507"/>
      <c r="J26" s="507"/>
      <c r="K26" s="507">
        <v>50</v>
      </c>
      <c r="L26" s="507"/>
      <c r="M26" s="508"/>
      <c r="N26" s="508"/>
      <c r="O26" s="507"/>
      <c r="P26" s="509"/>
      <c r="Q26" s="498"/>
      <c r="R26" s="510">
        <f t="shared" si="0"/>
        <v>4500</v>
      </c>
    </row>
    <row r="27" spans="1:18" x14ac:dyDescent="0.3">
      <c r="A27" s="511" t="s">
        <v>860</v>
      </c>
      <c r="B27" s="512">
        <v>22</v>
      </c>
      <c r="C27" s="513">
        <v>5500</v>
      </c>
      <c r="D27" s="507"/>
      <c r="E27" s="514"/>
      <c r="F27" s="515">
        <v>3500</v>
      </c>
      <c r="G27" s="505"/>
      <c r="H27" s="506"/>
      <c r="I27" s="507"/>
      <c r="J27" s="507"/>
      <c r="K27" s="507">
        <v>250</v>
      </c>
      <c r="L27" s="507"/>
      <c r="M27" s="508"/>
      <c r="N27" s="508"/>
      <c r="O27" s="507">
        <v>50</v>
      </c>
      <c r="P27" s="509" t="s">
        <v>861</v>
      </c>
      <c r="Q27" s="498"/>
      <c r="R27" s="510">
        <f t="shared" si="0"/>
        <v>9300</v>
      </c>
    </row>
    <row r="28" spans="1:18" x14ac:dyDescent="0.3">
      <c r="A28" s="511" t="s">
        <v>862</v>
      </c>
      <c r="B28" s="512">
        <v>7</v>
      </c>
      <c r="C28" s="513">
        <v>2025</v>
      </c>
      <c r="D28" s="507"/>
      <c r="E28" s="514"/>
      <c r="F28" s="515"/>
      <c r="G28" s="505"/>
      <c r="H28" s="506"/>
      <c r="I28" s="507"/>
      <c r="J28" s="507"/>
      <c r="K28" s="507">
        <v>30</v>
      </c>
      <c r="L28" s="507"/>
      <c r="M28" s="508"/>
      <c r="N28" s="508"/>
      <c r="O28" s="507"/>
      <c r="P28" s="509"/>
      <c r="Q28" s="498"/>
      <c r="R28" s="510">
        <f t="shared" si="0"/>
        <v>2055</v>
      </c>
    </row>
    <row r="29" spans="1:18" ht="75.75" customHeight="1" x14ac:dyDescent="0.3">
      <c r="A29" s="511" t="s">
        <v>863</v>
      </c>
      <c r="B29" s="512">
        <v>60</v>
      </c>
      <c r="C29" s="513">
        <v>72000</v>
      </c>
      <c r="D29" s="507">
        <v>5000</v>
      </c>
      <c r="E29" s="514"/>
      <c r="F29" s="515">
        <v>13000</v>
      </c>
      <c r="G29" s="505"/>
      <c r="H29" s="506"/>
      <c r="I29" s="507">
        <v>7500</v>
      </c>
      <c r="J29" s="507"/>
      <c r="K29" s="507"/>
      <c r="L29" s="507">
        <v>15000</v>
      </c>
      <c r="M29" s="508"/>
      <c r="N29" s="508"/>
      <c r="O29" s="507">
        <v>150750</v>
      </c>
      <c r="P29" s="516" t="s">
        <v>864</v>
      </c>
      <c r="Q29" s="498"/>
      <c r="R29" s="510">
        <f t="shared" si="0"/>
        <v>263250</v>
      </c>
    </row>
    <row r="30" spans="1:18" x14ac:dyDescent="0.3">
      <c r="A30" s="511" t="s">
        <v>865</v>
      </c>
      <c r="B30" s="512">
        <v>25</v>
      </c>
      <c r="C30" s="513">
        <v>3500</v>
      </c>
      <c r="D30" s="507"/>
      <c r="E30" s="514"/>
      <c r="F30" s="515">
        <v>3600</v>
      </c>
      <c r="G30" s="505"/>
      <c r="H30" s="506"/>
      <c r="I30" s="507"/>
      <c r="J30" s="507"/>
      <c r="K30" s="507">
        <v>250</v>
      </c>
      <c r="L30" s="507">
        <v>250</v>
      </c>
      <c r="M30" s="508"/>
      <c r="N30" s="508"/>
      <c r="O30" s="507">
        <v>100</v>
      </c>
      <c r="P30" s="509"/>
      <c r="Q30" s="498"/>
      <c r="R30" s="510">
        <f t="shared" si="0"/>
        <v>7700</v>
      </c>
    </row>
    <row r="31" spans="1:18" x14ac:dyDescent="0.3">
      <c r="A31" s="511" t="s">
        <v>866</v>
      </c>
      <c r="B31" s="512">
        <v>4</v>
      </c>
      <c r="C31" s="513">
        <v>908.53</v>
      </c>
      <c r="D31" s="507"/>
      <c r="E31" s="514"/>
      <c r="F31" s="515"/>
      <c r="G31" s="505"/>
      <c r="H31" s="506"/>
      <c r="I31" s="507"/>
      <c r="J31" s="507"/>
      <c r="K31" s="507">
        <v>25.07</v>
      </c>
      <c r="L31" s="507"/>
      <c r="M31" s="508"/>
      <c r="N31" s="508"/>
      <c r="O31" s="507"/>
      <c r="P31" s="509"/>
      <c r="Q31" s="498"/>
      <c r="R31" s="510">
        <f t="shared" si="0"/>
        <v>933.6</v>
      </c>
    </row>
    <row r="32" spans="1:18" x14ac:dyDescent="0.3">
      <c r="A32" s="511" t="s">
        <v>867</v>
      </c>
      <c r="B32" s="512">
        <v>10</v>
      </c>
      <c r="C32" s="513">
        <v>4258.3999999999996</v>
      </c>
      <c r="D32" s="507"/>
      <c r="E32" s="514"/>
      <c r="F32" s="515"/>
      <c r="G32" s="505"/>
      <c r="H32" s="506"/>
      <c r="I32" s="507"/>
      <c r="J32" s="507"/>
      <c r="K32" s="507">
        <v>460</v>
      </c>
      <c r="L32" s="507"/>
      <c r="M32" s="508"/>
      <c r="N32" s="508"/>
      <c r="O32" s="507"/>
      <c r="P32" s="509"/>
      <c r="Q32" s="498"/>
      <c r="R32" s="510">
        <f t="shared" si="0"/>
        <v>4718.3999999999996</v>
      </c>
    </row>
    <row r="33" spans="1:18" x14ac:dyDescent="0.3">
      <c r="A33" s="511" t="s">
        <v>868</v>
      </c>
      <c r="B33" s="512">
        <v>34</v>
      </c>
      <c r="C33" s="513">
        <v>7000</v>
      </c>
      <c r="D33" s="507"/>
      <c r="E33" s="514"/>
      <c r="F33" s="515">
        <v>6500</v>
      </c>
      <c r="G33" s="505"/>
      <c r="H33" s="506"/>
      <c r="I33" s="507"/>
      <c r="J33" s="507"/>
      <c r="K33" s="507">
        <v>750</v>
      </c>
      <c r="L33" s="507"/>
      <c r="M33" s="508"/>
      <c r="N33" s="508"/>
      <c r="O33" s="507"/>
      <c r="P33" s="509"/>
      <c r="Q33" s="498"/>
      <c r="R33" s="510">
        <f t="shared" si="0"/>
        <v>14250</v>
      </c>
    </row>
    <row r="34" spans="1:18" x14ac:dyDescent="0.3">
      <c r="A34" s="511" t="s">
        <v>869</v>
      </c>
      <c r="B34" s="512">
        <v>11</v>
      </c>
      <c r="C34" s="513">
        <v>2055.12</v>
      </c>
      <c r="D34" s="507"/>
      <c r="E34" s="514"/>
      <c r="F34" s="515"/>
      <c r="G34" s="505"/>
      <c r="H34" s="506"/>
      <c r="I34" s="507"/>
      <c r="J34" s="507"/>
      <c r="K34" s="507"/>
      <c r="L34" s="507"/>
      <c r="M34" s="508"/>
      <c r="N34" s="508"/>
      <c r="O34" s="507"/>
      <c r="P34" s="509"/>
      <c r="Q34" s="498"/>
      <c r="R34" s="510">
        <f t="shared" si="0"/>
        <v>2055.12</v>
      </c>
    </row>
    <row r="35" spans="1:18" x14ac:dyDescent="0.3">
      <c r="A35" s="511" t="s">
        <v>870</v>
      </c>
      <c r="B35" s="512"/>
      <c r="C35" s="513">
        <v>15000</v>
      </c>
      <c r="D35" s="507"/>
      <c r="E35" s="514"/>
      <c r="F35" s="515"/>
      <c r="G35" s="505"/>
      <c r="H35" s="506"/>
      <c r="I35" s="507"/>
      <c r="J35" s="507"/>
      <c r="K35" s="507">
        <v>375</v>
      </c>
      <c r="L35" s="507"/>
      <c r="M35" s="508"/>
      <c r="N35" s="508"/>
      <c r="O35" s="507">
        <v>50</v>
      </c>
      <c r="P35" s="509" t="s">
        <v>861</v>
      </c>
      <c r="Q35" s="498"/>
      <c r="R35" s="510">
        <f t="shared" si="0"/>
        <v>15425</v>
      </c>
    </row>
    <row r="36" spans="1:18" x14ac:dyDescent="0.3">
      <c r="A36" s="511" t="s">
        <v>871</v>
      </c>
      <c r="B36" s="512">
        <v>25</v>
      </c>
      <c r="C36" s="513">
        <v>13830</v>
      </c>
      <c r="D36" s="507"/>
      <c r="E36" s="514"/>
      <c r="F36" s="515">
        <v>9700</v>
      </c>
      <c r="G36" s="505"/>
      <c r="H36" s="506"/>
      <c r="I36" s="507"/>
      <c r="J36" s="507"/>
      <c r="K36" s="507">
        <v>400</v>
      </c>
      <c r="L36" s="507"/>
      <c r="M36" s="508"/>
      <c r="N36" s="508"/>
      <c r="O36" s="507">
        <v>370</v>
      </c>
      <c r="P36" s="509"/>
      <c r="Q36" s="498"/>
      <c r="R36" s="510">
        <f t="shared" si="0"/>
        <v>24300</v>
      </c>
    </row>
    <row r="37" spans="1:18" x14ac:dyDescent="0.3">
      <c r="A37" s="511" t="s">
        <v>872</v>
      </c>
      <c r="B37" s="512">
        <v>6</v>
      </c>
      <c r="C37" s="513">
        <v>1503.42</v>
      </c>
      <c r="D37" s="507"/>
      <c r="E37" s="514"/>
      <c r="F37" s="517"/>
      <c r="G37" s="505"/>
      <c r="H37" s="506"/>
      <c r="I37" s="507"/>
      <c r="J37" s="507"/>
      <c r="K37" s="507">
        <v>14.95</v>
      </c>
      <c r="L37" s="507"/>
      <c r="M37" s="508"/>
      <c r="N37" s="508"/>
      <c r="O37" s="507"/>
      <c r="P37" s="509"/>
      <c r="Q37" s="498"/>
      <c r="R37" s="510">
        <f t="shared" si="0"/>
        <v>1518.3700000000001</v>
      </c>
    </row>
    <row r="38" spans="1:18" ht="15" thickBot="1" x14ac:dyDescent="0.35">
      <c r="A38" s="518" t="s">
        <v>873</v>
      </c>
      <c r="B38" s="512">
        <v>8</v>
      </c>
      <c r="C38" s="513">
        <v>3600</v>
      </c>
      <c r="D38" s="507">
        <v>2961</v>
      </c>
      <c r="E38" s="514"/>
      <c r="F38" s="515"/>
      <c r="G38" s="505"/>
      <c r="H38" s="506"/>
      <c r="I38" s="507"/>
      <c r="J38" s="507"/>
      <c r="K38" s="507">
        <v>200</v>
      </c>
      <c r="L38" s="507"/>
      <c r="M38" s="508"/>
      <c r="N38" s="508"/>
      <c r="O38" s="507"/>
      <c r="P38" s="509"/>
      <c r="Q38" s="498"/>
      <c r="R38" s="510">
        <f t="shared" si="0"/>
        <v>6761</v>
      </c>
    </row>
    <row r="39" spans="1:18" ht="115.8" thickBot="1" x14ac:dyDescent="0.35">
      <c r="A39" s="519" t="s">
        <v>184</v>
      </c>
      <c r="B39" s="520"/>
      <c r="C39" s="521">
        <v>5000</v>
      </c>
      <c r="D39" s="522">
        <v>45000</v>
      </c>
      <c r="E39" s="522">
        <v>130000</v>
      </c>
      <c r="F39" s="523">
        <v>112200</v>
      </c>
      <c r="G39" s="524"/>
      <c r="H39" s="525">
        <v>649600</v>
      </c>
      <c r="I39" s="522"/>
      <c r="J39" s="522"/>
      <c r="K39" s="522"/>
      <c r="L39" s="522"/>
      <c r="M39" s="522">
        <v>400000</v>
      </c>
      <c r="N39" s="522">
        <v>166530</v>
      </c>
      <c r="O39" s="522">
        <v>141550</v>
      </c>
      <c r="P39" s="526" t="s">
        <v>874</v>
      </c>
      <c r="Q39" s="498"/>
      <c r="R39" s="510">
        <f t="shared" si="0"/>
        <v>1649880</v>
      </c>
    </row>
    <row r="40" spans="1:18" ht="15" thickBot="1" x14ac:dyDescent="0.35">
      <c r="A40" s="527" t="s">
        <v>185</v>
      </c>
      <c r="B40" s="528"/>
      <c r="C40" s="529">
        <f>SUM(C20:C39)</f>
        <v>162031.6</v>
      </c>
      <c r="D40" s="529">
        <f>SUM(D20:D39)</f>
        <v>54546</v>
      </c>
      <c r="E40" s="529">
        <f>SUM(E39)</f>
        <v>130000</v>
      </c>
      <c r="F40" s="529">
        <f>SUM(F20:F39)</f>
        <v>156726.95000000001</v>
      </c>
      <c r="G40" s="530"/>
      <c r="H40" s="531">
        <f>SUM(H39)</f>
        <v>649600</v>
      </c>
      <c r="I40" s="531">
        <f>SUM(I20:I39)</f>
        <v>7707</v>
      </c>
      <c r="J40" s="531">
        <f>SUM(J20:J39)</f>
        <v>0</v>
      </c>
      <c r="K40" s="531">
        <f>SUM(K20:K39)</f>
        <v>3519.0199999999995</v>
      </c>
      <c r="L40" s="531">
        <f>SUM(L20:L39)</f>
        <v>15475</v>
      </c>
      <c r="M40" s="531">
        <v>0</v>
      </c>
      <c r="N40" s="531">
        <f>SUM(N39)</f>
        <v>166530</v>
      </c>
      <c r="O40" s="531">
        <f>SUM(O20:O39)</f>
        <v>292895</v>
      </c>
      <c r="P40" s="531"/>
      <c r="Q40" s="532"/>
      <c r="R40" s="510">
        <f>SUM(R20:R39)</f>
        <v>2039030.57</v>
      </c>
    </row>
    <row r="41" spans="1:18" x14ac:dyDescent="0.3">
      <c r="R41" s="533" t="s">
        <v>186</v>
      </c>
    </row>
    <row r="43" spans="1:18" ht="21" customHeight="1" x14ac:dyDescent="0.3">
      <c r="A43" s="694" t="s">
        <v>187</v>
      </c>
      <c r="B43" s="694"/>
      <c r="C43" s="694"/>
      <c r="D43" s="694"/>
      <c r="E43" s="694"/>
      <c r="F43" s="694"/>
      <c r="G43" s="694"/>
      <c r="H43" s="694"/>
      <c r="I43" s="694"/>
    </row>
    <row r="44" spans="1:18" x14ac:dyDescent="0.3">
      <c r="A44" s="694"/>
      <c r="B44" s="694"/>
      <c r="C44" s="694"/>
      <c r="D44" s="694"/>
      <c r="E44" s="694"/>
      <c r="F44" s="694"/>
      <c r="G44" s="694"/>
      <c r="H44" s="694"/>
      <c r="I44" s="694"/>
    </row>
    <row r="45" spans="1:18" x14ac:dyDescent="0.3">
      <c r="A45" s="694"/>
      <c r="B45" s="694"/>
      <c r="C45" s="694"/>
      <c r="D45" s="694"/>
      <c r="E45" s="694"/>
      <c r="F45" s="694"/>
      <c r="G45" s="694"/>
      <c r="H45" s="694"/>
      <c r="I45" s="694"/>
    </row>
    <row r="46" spans="1:18" ht="15.6" x14ac:dyDescent="0.3">
      <c r="A46" s="473" t="s">
        <v>188</v>
      </c>
      <c r="B46" s="709" t="s">
        <v>875</v>
      </c>
      <c r="C46" s="688"/>
      <c r="D46" s="688"/>
      <c r="E46" s="688"/>
      <c r="F46" s="474"/>
    </row>
    <row r="47" spans="1:18" ht="15.6" x14ac:dyDescent="0.3">
      <c r="A47" s="473" t="s">
        <v>190</v>
      </c>
      <c r="B47" s="687"/>
      <c r="C47" s="688"/>
      <c r="D47" s="688"/>
      <c r="E47" s="688"/>
      <c r="F47" s="695"/>
    </row>
    <row r="48" spans="1:18" ht="15.6" x14ac:dyDescent="0.3">
      <c r="A48" s="473"/>
      <c r="B48" s="469"/>
      <c r="C48" s="469"/>
      <c r="D48" s="469"/>
      <c r="E48" s="469"/>
      <c r="F48" s="469"/>
    </row>
    <row r="49" spans="1:9" ht="15.6" x14ac:dyDescent="0.3">
      <c r="A49" s="473"/>
      <c r="B49" s="469"/>
      <c r="C49" s="469"/>
      <c r="D49" s="469"/>
      <c r="E49" s="469"/>
      <c r="F49" s="469"/>
    </row>
    <row r="50" spans="1:9" x14ac:dyDescent="0.3">
      <c r="A50" s="696" t="s">
        <v>192</v>
      </c>
      <c r="B50" s="696"/>
      <c r="C50" s="696"/>
      <c r="D50" s="696"/>
      <c r="E50" s="696"/>
      <c r="F50" s="696"/>
      <c r="G50" s="696"/>
      <c r="H50" s="696"/>
      <c r="I50" s="696"/>
    </row>
    <row r="51" spans="1:9" x14ac:dyDescent="0.3">
      <c r="A51" s="696"/>
      <c r="B51" s="696"/>
      <c r="C51" s="696"/>
      <c r="D51" s="696"/>
      <c r="E51" s="696"/>
      <c r="F51" s="696"/>
      <c r="G51" s="696"/>
      <c r="H51" s="696"/>
      <c r="I51" s="696"/>
    </row>
    <row r="52" spans="1:9" ht="15.6" x14ac:dyDescent="0.3">
      <c r="A52" s="473" t="s">
        <v>193</v>
      </c>
      <c r="B52" s="709" t="s">
        <v>876</v>
      </c>
      <c r="C52" s="688"/>
      <c r="D52" s="688"/>
      <c r="E52" s="688"/>
      <c r="F52" s="695"/>
    </row>
    <row r="53" spans="1:9" ht="15.6" x14ac:dyDescent="0.3">
      <c r="A53" s="473" t="s">
        <v>194</v>
      </c>
      <c r="B53" s="700" t="s">
        <v>877</v>
      </c>
      <c r="C53" s="688"/>
      <c r="D53" s="688"/>
      <c r="E53" s="688"/>
      <c r="F53" s="695"/>
    </row>
    <row r="54" spans="1:9" ht="15.6" x14ac:dyDescent="0.3">
      <c r="A54" s="473"/>
      <c r="B54" s="697"/>
      <c r="C54" s="697"/>
      <c r="D54" s="697"/>
      <c r="E54" s="697"/>
      <c r="F54" s="697"/>
    </row>
    <row r="56" spans="1:9" x14ac:dyDescent="0.3">
      <c r="A56" s="468" t="s">
        <v>195</v>
      </c>
      <c r="B56" s="43" t="s">
        <v>196</v>
      </c>
      <c r="C56" s="43"/>
      <c r="D56" s="43"/>
      <c r="E56" s="43"/>
      <c r="F56" s="43"/>
    </row>
    <row r="57" spans="1:9" x14ac:dyDescent="0.3">
      <c r="B57" s="43" t="s">
        <v>197</v>
      </c>
      <c r="C57" s="43"/>
      <c r="D57" s="43"/>
      <c r="E57" s="43"/>
      <c r="F57" s="43"/>
    </row>
  </sheetData>
  <mergeCells count="11">
    <mergeCell ref="B47:F47"/>
    <mergeCell ref="A50:I51"/>
    <mergeCell ref="B52:F52"/>
    <mergeCell ref="B53:F53"/>
    <mergeCell ref="B54:F54"/>
    <mergeCell ref="B46:E46"/>
    <mergeCell ref="B7:E7"/>
    <mergeCell ref="B15:P15"/>
    <mergeCell ref="B17:F17"/>
    <mergeCell ref="H17:P17"/>
    <mergeCell ref="A43:I45"/>
  </mergeCells>
  <hyperlinks>
    <hyperlink ref="B56" r:id="rId1" xr:uid="{CC9FDF8D-50CD-4A3D-A432-04DE7DC23225}"/>
    <hyperlink ref="B57" r:id="rId2" xr:uid="{A055702A-DCAC-4026-B208-29BBECB7E692}"/>
    <hyperlink ref="B53" r:id="rId3" xr:uid="{DE9BE183-7A2C-48B6-806F-EBB9CA0EE2D7}"/>
  </hyperlinks>
  <pageMargins left="0.7" right="0.7" top="0.75" bottom="0.75" header="0.3" footer="0.3"/>
  <pageSetup scale="45" orientation="landscape" r:id="rId4"/>
  <legacy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F4A4A-02DE-4A54-9662-44F4A9DA6959}">
  <dimension ref="A1"/>
  <sheetViews>
    <sheetView topLeftCell="A16" zoomScale="85" workbookViewId="0"/>
  </sheetViews>
  <sheetFormatPr defaultRowHeight="14.4" x14ac:dyDescent="0.3"/>
  <sheetData/>
  <pageMargins left="0.7" right="0.7" top="0.75" bottom="0.75" header="0.3" footer="0.3"/>
  <pageSetup orientation="landscape"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56D2B-450B-446E-B5D0-C06C93A0273E}">
  <sheetPr>
    <pageSetUpPr fitToPage="1"/>
  </sheetPr>
  <dimension ref="A1:Q49"/>
  <sheetViews>
    <sheetView topLeftCell="A8" zoomScale="87" zoomScaleNormal="70" workbookViewId="0">
      <selection activeCell="Q32" sqref="B20:Q32"/>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447</v>
      </c>
      <c r="C7" s="634"/>
      <c r="D7" s="634"/>
      <c r="E7" s="132"/>
      <c r="G7" s="127"/>
      <c r="H7" s="127"/>
      <c r="I7" s="127"/>
      <c r="J7" s="127"/>
      <c r="K7" s="127"/>
      <c r="L7" s="127"/>
      <c r="M7" s="127"/>
      <c r="N7" s="127"/>
      <c r="O7" s="127"/>
      <c r="P7" s="127"/>
      <c r="Q7" s="127"/>
    </row>
    <row r="8" spans="1:17" ht="15.6" x14ac:dyDescent="0.3">
      <c r="A8" s="131" t="s">
        <v>154</v>
      </c>
      <c r="B8" s="133" t="s">
        <v>155</v>
      </c>
      <c r="C8" s="134" t="s">
        <v>298</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t="s">
        <v>298</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t="s">
        <v>448</v>
      </c>
      <c r="B20" s="238"/>
      <c r="C20" s="239"/>
      <c r="D20" s="240"/>
      <c r="E20" s="240"/>
      <c r="F20" s="183"/>
      <c r="G20" s="241"/>
      <c r="H20" s="242"/>
      <c r="I20" s="242"/>
      <c r="J20" s="242">
        <v>250</v>
      </c>
      <c r="K20" s="242"/>
      <c r="L20" s="242"/>
      <c r="M20" s="242"/>
      <c r="N20" s="242">
        <v>100</v>
      </c>
      <c r="O20" s="243" t="s">
        <v>449</v>
      </c>
      <c r="P20" s="183"/>
      <c r="Q20" s="244">
        <f t="shared" ref="Q20:Q30" si="0">SUM(B20:O20)</f>
        <v>350</v>
      </c>
    </row>
    <row r="21" spans="1:17" x14ac:dyDescent="0.3">
      <c r="A21" s="163"/>
      <c r="B21" s="245"/>
      <c r="C21" s="242"/>
      <c r="D21" s="246"/>
      <c r="E21" s="246"/>
      <c r="F21" s="183"/>
      <c r="G21" s="241"/>
      <c r="H21" s="242"/>
      <c r="I21" s="242"/>
      <c r="J21" s="242"/>
      <c r="K21" s="242"/>
      <c r="L21" s="242"/>
      <c r="M21" s="242"/>
      <c r="N21" s="242"/>
      <c r="O21" s="243"/>
      <c r="P21" s="183"/>
      <c r="Q21" s="247">
        <f t="shared" si="0"/>
        <v>0</v>
      </c>
    </row>
    <row r="22" spans="1:17" x14ac:dyDescent="0.3">
      <c r="A22" s="163"/>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v>19250</v>
      </c>
      <c r="C31" s="181">
        <v>2100</v>
      </c>
      <c r="D31" s="181">
        <v>3570</v>
      </c>
      <c r="E31" s="182">
        <v>8000</v>
      </c>
      <c r="F31" s="183"/>
      <c r="G31" s="180">
        <v>0</v>
      </c>
      <c r="H31" s="181">
        <v>0</v>
      </c>
      <c r="I31" s="181">
        <v>0</v>
      </c>
      <c r="J31" s="181">
        <v>1300</v>
      </c>
      <c r="K31" s="181">
        <v>500</v>
      </c>
      <c r="L31" s="181">
        <v>0</v>
      </c>
      <c r="M31" s="181">
        <v>1200</v>
      </c>
      <c r="N31" s="181">
        <v>0</v>
      </c>
      <c r="O31" s="182"/>
      <c r="P31" s="183"/>
      <c r="Q31" s="184">
        <f>SUM(B31:O31)</f>
        <v>35920</v>
      </c>
    </row>
    <row r="32" spans="1:17" ht="15" thickBot="1" x14ac:dyDescent="0.35">
      <c r="A32" s="173" t="s">
        <v>185</v>
      </c>
      <c r="B32" s="185">
        <f>SUM(B20:B31)</f>
        <v>19250</v>
      </c>
      <c r="C32" s="185">
        <f t="shared" ref="C32:O32" si="1">SUM(C20:C31)</f>
        <v>2100</v>
      </c>
      <c r="D32" s="185">
        <f t="shared" si="1"/>
        <v>3570</v>
      </c>
      <c r="E32" s="185">
        <f t="shared" si="1"/>
        <v>8000</v>
      </c>
      <c r="F32" s="185">
        <f t="shared" si="1"/>
        <v>0</v>
      </c>
      <c r="G32" s="185">
        <f t="shared" si="1"/>
        <v>0</v>
      </c>
      <c r="H32" s="185">
        <f t="shared" si="1"/>
        <v>0</v>
      </c>
      <c r="I32" s="185">
        <f t="shared" si="1"/>
        <v>0</v>
      </c>
      <c r="J32" s="185">
        <f t="shared" si="1"/>
        <v>1550</v>
      </c>
      <c r="K32" s="185">
        <f t="shared" si="1"/>
        <v>500</v>
      </c>
      <c r="L32" s="185">
        <f t="shared" si="1"/>
        <v>0</v>
      </c>
      <c r="M32" s="185">
        <f t="shared" si="1"/>
        <v>1200</v>
      </c>
      <c r="N32" s="185">
        <f t="shared" si="1"/>
        <v>100</v>
      </c>
      <c r="O32" s="185">
        <f t="shared" si="1"/>
        <v>0</v>
      </c>
      <c r="P32" s="189"/>
      <c r="Q32" s="190">
        <f>SUM(Q19:Q31)</f>
        <v>36270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450</v>
      </c>
      <c r="C38" s="634"/>
      <c r="D38" s="634"/>
      <c r="E38" s="132"/>
    </row>
    <row r="39" spans="1:17" ht="15.6" x14ac:dyDescent="0.3">
      <c r="A39" s="131" t="s">
        <v>190</v>
      </c>
      <c r="B39" s="633" t="s">
        <v>450</v>
      </c>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451</v>
      </c>
      <c r="C44" s="634"/>
      <c r="D44" s="634"/>
      <c r="E44" s="635"/>
    </row>
    <row r="45" spans="1:17" ht="15.6" x14ac:dyDescent="0.3">
      <c r="A45" s="131" t="s">
        <v>194</v>
      </c>
      <c r="B45" s="700" t="s">
        <v>452</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036283A3-BEED-4342-9275-D174ECC7D92B}"/>
    <hyperlink ref="B49" r:id="rId2" xr:uid="{BF809F10-855F-4AA0-9C5F-AFF6E27F8E8B}"/>
    <hyperlink ref="B45" r:id="rId3" xr:uid="{DE5A6538-B3BC-45EB-B5DA-218D7D63C9B8}"/>
  </hyperlinks>
  <pageMargins left="0.7" right="0.7" top="0.75" bottom="0.75" header="0.3" footer="0.3"/>
  <pageSetup scale="51" orientation="landscape" r:id="rId4"/>
  <legacyDrawing r:id="rId5"/>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31533-2B18-4DAC-A133-E64321527042}">
  <sheetPr>
    <pageSetUpPr fitToPage="1"/>
  </sheetPr>
  <dimension ref="A1:Q49"/>
  <sheetViews>
    <sheetView topLeftCell="A10" zoomScale="87" zoomScaleNormal="70" workbookViewId="0">
      <selection activeCell="A35" sqref="A35:H37"/>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804</v>
      </c>
      <c r="C7" s="634"/>
      <c r="D7" s="634"/>
      <c r="E7" s="132"/>
      <c r="G7" s="127"/>
      <c r="H7" s="127"/>
      <c r="I7" s="127"/>
      <c r="J7" s="127"/>
      <c r="K7" s="127"/>
      <c r="L7" s="127"/>
      <c r="M7" s="127"/>
      <c r="N7" s="127"/>
      <c r="O7" s="127"/>
      <c r="P7" s="127"/>
      <c r="Q7" s="127"/>
    </row>
    <row r="8" spans="1:17" ht="15.6" x14ac:dyDescent="0.3">
      <c r="A8" s="131" t="s">
        <v>154</v>
      </c>
      <c r="B8" s="133" t="s">
        <v>155</v>
      </c>
      <c r="C8" s="134">
        <v>56500</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t="s">
        <v>156</v>
      </c>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c r="B20" s="156"/>
      <c r="C20" s="157"/>
      <c r="D20" s="158"/>
      <c r="E20" s="158"/>
      <c r="F20" s="154"/>
      <c r="G20" s="159"/>
      <c r="H20" s="160"/>
      <c r="I20" s="160"/>
      <c r="J20" s="160"/>
      <c r="K20" s="160"/>
      <c r="L20" s="160"/>
      <c r="M20" s="160"/>
      <c r="N20" s="160"/>
      <c r="O20" s="161"/>
      <c r="P20" s="154"/>
      <c r="Q20" s="162">
        <f t="shared" ref="Q20:Q30" si="0">SUM(B20:O20)</f>
        <v>0</v>
      </c>
    </row>
    <row r="21" spans="1:17" x14ac:dyDescent="0.3">
      <c r="A21" s="163"/>
      <c r="B21" s="164"/>
      <c r="C21" s="160"/>
      <c r="D21" s="165"/>
      <c r="E21" s="165"/>
      <c r="F21" s="154"/>
      <c r="G21" s="159"/>
      <c r="H21" s="160"/>
      <c r="I21" s="160"/>
      <c r="J21" s="160"/>
      <c r="K21" s="160"/>
      <c r="L21" s="160"/>
      <c r="M21" s="160"/>
      <c r="N21" s="160"/>
      <c r="O21" s="161"/>
      <c r="P21" s="154"/>
      <c r="Q21" s="166">
        <f t="shared" si="0"/>
        <v>0</v>
      </c>
    </row>
    <row r="22" spans="1:17" x14ac:dyDescent="0.3">
      <c r="A22" s="163"/>
      <c r="B22" s="164"/>
      <c r="C22" s="160"/>
      <c r="D22" s="165"/>
      <c r="E22" s="165"/>
      <c r="F22" s="154"/>
      <c r="G22" s="159"/>
      <c r="H22" s="160"/>
      <c r="I22" s="160"/>
      <c r="J22" s="160"/>
      <c r="K22" s="160"/>
      <c r="L22" s="160"/>
      <c r="M22" s="160"/>
      <c r="N22" s="160"/>
      <c r="O22" s="161"/>
      <c r="P22" s="154"/>
      <c r="Q22" s="166">
        <f t="shared" si="0"/>
        <v>0</v>
      </c>
    </row>
    <row r="23" spans="1:17" x14ac:dyDescent="0.3">
      <c r="A23" s="163"/>
      <c r="B23" s="164"/>
      <c r="C23" s="160"/>
      <c r="D23" s="165"/>
      <c r="E23" s="165"/>
      <c r="F23" s="154"/>
      <c r="G23" s="159"/>
      <c r="H23" s="160"/>
      <c r="I23" s="160"/>
      <c r="J23" s="160"/>
      <c r="K23" s="160"/>
      <c r="L23" s="160"/>
      <c r="M23" s="160"/>
      <c r="N23" s="160"/>
      <c r="O23" s="161"/>
      <c r="P23" s="154"/>
      <c r="Q23" s="166">
        <f t="shared" si="0"/>
        <v>0</v>
      </c>
    </row>
    <row r="24" spans="1:17" x14ac:dyDescent="0.3">
      <c r="A24" s="163"/>
      <c r="B24" s="164"/>
      <c r="C24" s="160"/>
      <c r="D24" s="165"/>
      <c r="E24" s="165"/>
      <c r="F24" s="154"/>
      <c r="G24" s="159"/>
      <c r="H24" s="160"/>
      <c r="I24" s="160"/>
      <c r="J24" s="160"/>
      <c r="K24" s="160"/>
      <c r="L24" s="160"/>
      <c r="M24" s="160"/>
      <c r="N24" s="160"/>
      <c r="O24" s="161"/>
      <c r="P24" s="154"/>
      <c r="Q24" s="166">
        <f t="shared" si="0"/>
        <v>0</v>
      </c>
    </row>
    <row r="25" spans="1:17" x14ac:dyDescent="0.3">
      <c r="A25" s="163"/>
      <c r="B25" s="164"/>
      <c r="C25" s="160"/>
      <c r="D25" s="165"/>
      <c r="E25" s="165"/>
      <c r="F25" s="154"/>
      <c r="G25" s="159"/>
      <c r="H25" s="160"/>
      <c r="I25" s="160"/>
      <c r="J25" s="160"/>
      <c r="K25" s="160"/>
      <c r="L25" s="160"/>
      <c r="M25" s="160"/>
      <c r="N25" s="160"/>
      <c r="O25" s="161"/>
      <c r="P25" s="154"/>
      <c r="Q25" s="166">
        <f t="shared" si="0"/>
        <v>0</v>
      </c>
    </row>
    <row r="26" spans="1:17" x14ac:dyDescent="0.3">
      <c r="A26" s="163"/>
      <c r="B26" s="164"/>
      <c r="C26" s="160"/>
      <c r="D26" s="165"/>
      <c r="E26" s="165"/>
      <c r="F26" s="154"/>
      <c r="G26" s="159"/>
      <c r="H26" s="160"/>
      <c r="I26" s="160"/>
      <c r="J26" s="160"/>
      <c r="K26" s="160"/>
      <c r="L26" s="160"/>
      <c r="M26" s="160"/>
      <c r="N26" s="160"/>
      <c r="O26" s="161"/>
      <c r="P26" s="154"/>
      <c r="Q26" s="166">
        <f t="shared" si="0"/>
        <v>0</v>
      </c>
    </row>
    <row r="27" spans="1:17" x14ac:dyDescent="0.3">
      <c r="A27" s="163"/>
      <c r="B27" s="164"/>
      <c r="C27" s="160"/>
      <c r="D27" s="165"/>
      <c r="E27" s="165"/>
      <c r="F27" s="154"/>
      <c r="G27" s="159"/>
      <c r="H27" s="160"/>
      <c r="I27" s="160"/>
      <c r="J27" s="160"/>
      <c r="K27" s="160"/>
      <c r="L27" s="160"/>
      <c r="M27" s="160"/>
      <c r="N27" s="160"/>
      <c r="O27" s="161"/>
      <c r="P27" s="154"/>
      <c r="Q27" s="166">
        <f t="shared" si="0"/>
        <v>0</v>
      </c>
    </row>
    <row r="28" spans="1:17" x14ac:dyDescent="0.3">
      <c r="A28" s="163"/>
      <c r="B28" s="164"/>
      <c r="C28" s="160"/>
      <c r="D28" s="165"/>
      <c r="E28" s="165"/>
      <c r="F28" s="154"/>
      <c r="G28" s="159"/>
      <c r="H28" s="160"/>
      <c r="I28" s="160"/>
      <c r="J28" s="160"/>
      <c r="K28" s="160"/>
      <c r="L28" s="160"/>
      <c r="M28" s="160"/>
      <c r="N28" s="160"/>
      <c r="O28" s="161"/>
      <c r="P28" s="154"/>
      <c r="Q28" s="166">
        <f t="shared" si="0"/>
        <v>0</v>
      </c>
    </row>
    <row r="29" spans="1:17" x14ac:dyDescent="0.3">
      <c r="A29" s="163"/>
      <c r="B29" s="164"/>
      <c r="C29" s="160"/>
      <c r="D29" s="165"/>
      <c r="E29" s="165"/>
      <c r="F29" s="154"/>
      <c r="G29" s="159"/>
      <c r="H29" s="160"/>
      <c r="I29" s="160"/>
      <c r="J29" s="160"/>
      <c r="K29" s="160"/>
      <c r="L29" s="160"/>
      <c r="M29" s="160"/>
      <c r="N29" s="160"/>
      <c r="O29" s="161"/>
      <c r="P29" s="154"/>
      <c r="Q29" s="166">
        <f t="shared" si="0"/>
        <v>0</v>
      </c>
    </row>
    <row r="30" spans="1:17" ht="15" thickBot="1" x14ac:dyDescent="0.35">
      <c r="A30" s="167"/>
      <c r="B30" s="164"/>
      <c r="C30" s="160"/>
      <c r="D30" s="165"/>
      <c r="E30" s="165"/>
      <c r="F30" s="154"/>
      <c r="G30" s="159"/>
      <c r="H30" s="160"/>
      <c r="I30" s="160"/>
      <c r="J30" s="160"/>
      <c r="K30" s="160"/>
      <c r="L30" s="160"/>
      <c r="M30" s="160"/>
      <c r="N30" s="160"/>
      <c r="O30" s="161"/>
      <c r="P30" s="154"/>
      <c r="Q30" s="168">
        <f t="shared" si="0"/>
        <v>0</v>
      </c>
    </row>
    <row r="31" spans="1:17" ht="29.4" thickBot="1" x14ac:dyDescent="0.35">
      <c r="A31" s="169" t="s">
        <v>184</v>
      </c>
      <c r="B31" s="180">
        <v>45000</v>
      </c>
      <c r="C31" s="181">
        <v>0</v>
      </c>
      <c r="D31" s="181"/>
      <c r="E31" s="182">
        <v>1000</v>
      </c>
      <c r="F31" s="183"/>
      <c r="G31" s="180">
        <v>0</v>
      </c>
      <c r="H31" s="181">
        <v>0</v>
      </c>
      <c r="I31" s="181">
        <v>8000</v>
      </c>
      <c r="J31" s="181">
        <v>0</v>
      </c>
      <c r="K31" s="181">
        <v>300</v>
      </c>
      <c r="L31" s="181">
        <v>0</v>
      </c>
      <c r="M31" s="181">
        <v>2200</v>
      </c>
      <c r="N31" s="181"/>
      <c r="O31" s="182"/>
      <c r="P31" s="183"/>
      <c r="Q31" s="184">
        <f>SUM(B31:O31)</f>
        <v>56500</v>
      </c>
    </row>
    <row r="32" spans="1:17" ht="15" thickBot="1" x14ac:dyDescent="0.35">
      <c r="A32" s="173" t="s">
        <v>185</v>
      </c>
      <c r="B32" s="185">
        <f>SUM(B20:B31)</f>
        <v>45000</v>
      </c>
      <c r="C32" s="185">
        <f t="shared" ref="C32:O32" si="1">SUM(C20:C31)</f>
        <v>0</v>
      </c>
      <c r="D32" s="185">
        <f t="shared" si="1"/>
        <v>0</v>
      </c>
      <c r="E32" s="185">
        <f t="shared" si="1"/>
        <v>1000</v>
      </c>
      <c r="F32" s="185">
        <f t="shared" si="1"/>
        <v>0</v>
      </c>
      <c r="G32" s="185">
        <f t="shared" si="1"/>
        <v>0</v>
      </c>
      <c r="H32" s="185">
        <f t="shared" si="1"/>
        <v>0</v>
      </c>
      <c r="I32" s="185">
        <f t="shared" si="1"/>
        <v>8000</v>
      </c>
      <c r="J32" s="185">
        <f t="shared" si="1"/>
        <v>0</v>
      </c>
      <c r="K32" s="185">
        <f t="shared" si="1"/>
        <v>300</v>
      </c>
      <c r="L32" s="185">
        <f t="shared" si="1"/>
        <v>0</v>
      </c>
      <c r="M32" s="185">
        <f t="shared" si="1"/>
        <v>2200</v>
      </c>
      <c r="N32" s="185">
        <f t="shared" si="1"/>
        <v>0</v>
      </c>
      <c r="O32" s="185">
        <f t="shared" si="1"/>
        <v>0</v>
      </c>
      <c r="P32" s="189"/>
      <c r="Q32" s="190">
        <f>SUM(Q19:Q31)</f>
        <v>56500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805</v>
      </c>
      <c r="C38" s="634"/>
      <c r="D38" s="634"/>
      <c r="E38" s="132"/>
    </row>
    <row r="39" spans="1:17" ht="15.6" x14ac:dyDescent="0.3">
      <c r="A39" s="131" t="s">
        <v>190</v>
      </c>
      <c r="B39" s="633" t="s">
        <v>806</v>
      </c>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807</v>
      </c>
      <c r="C44" s="634"/>
      <c r="D44" s="634"/>
      <c r="E44" s="635"/>
    </row>
    <row r="45" spans="1:17" ht="15.6" x14ac:dyDescent="0.3">
      <c r="A45" s="131" t="s">
        <v>194</v>
      </c>
      <c r="B45" s="700" t="s">
        <v>808</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E9AF2675-7BE0-45FE-9AA5-152AC3C675C7}"/>
    <hyperlink ref="B49" r:id="rId2" xr:uid="{BED30DEC-2F0B-47E1-8408-5AC91BD9ED2D}"/>
    <hyperlink ref="B45" r:id="rId3" xr:uid="{D07265A4-DB0C-46B4-B63B-F1AEF91CF137}"/>
  </hyperlinks>
  <pageMargins left="0.7" right="0.7" top="0.75" bottom="0.75" header="0.3" footer="0.3"/>
  <pageSetup scale="51" orientation="landscape" r:id="rId4"/>
  <legacyDrawing r:id="rId5"/>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674A3-F4FE-4EAB-9644-EF9D511F9D23}">
  <sheetPr>
    <pageSetUpPr fitToPage="1"/>
  </sheetPr>
  <dimension ref="A1:Q49"/>
  <sheetViews>
    <sheetView topLeftCell="A6" zoomScale="87" zoomScaleNormal="70" workbookViewId="0">
      <selection activeCell="I39" sqref="I39"/>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5.33203125"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415</v>
      </c>
      <c r="C7" s="634"/>
      <c r="D7" s="634"/>
      <c r="E7" s="132"/>
      <c r="G7" s="127"/>
      <c r="H7" s="127"/>
      <c r="I7" s="127"/>
      <c r="J7" s="127"/>
      <c r="K7" s="127"/>
      <c r="L7" s="127"/>
      <c r="M7" s="127"/>
      <c r="N7" s="127"/>
      <c r="O7" s="127"/>
      <c r="P7" s="127"/>
      <c r="Q7" s="127"/>
    </row>
    <row r="8" spans="1:17" ht="15.6" x14ac:dyDescent="0.3">
      <c r="A8" s="131" t="s">
        <v>154</v>
      </c>
      <c r="B8" s="133" t="s">
        <v>155</v>
      </c>
      <c r="C8" s="134" t="s">
        <v>416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t="s">
        <v>417</v>
      </c>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418</v>
      </c>
      <c r="J18" s="145" t="s">
        <v>175</v>
      </c>
      <c r="K18" s="145" t="s">
        <v>176</v>
      </c>
      <c r="L18" s="145" t="s">
        <v>177</v>
      </c>
      <c r="M18" s="145" t="s">
        <v>178</v>
      </c>
      <c r="N18" s="146" t="s">
        <v>179</v>
      </c>
      <c r="O18" s="147" t="s">
        <v>180</v>
      </c>
      <c r="P18" s="148"/>
      <c r="Q18" s="149" t="s">
        <v>181</v>
      </c>
    </row>
    <row r="19" spans="1:17" ht="15" thickBot="1" x14ac:dyDescent="0.35">
      <c r="A19" s="150" t="s">
        <v>182</v>
      </c>
      <c r="B19" s="271"/>
      <c r="C19" s="272"/>
      <c r="D19" s="272"/>
      <c r="E19" s="273"/>
      <c r="F19" s="274"/>
      <c r="G19" s="271"/>
      <c r="H19" s="272"/>
      <c r="I19" s="272"/>
      <c r="J19" s="272"/>
      <c r="K19" s="272"/>
      <c r="L19" s="272"/>
      <c r="M19" s="272"/>
      <c r="N19" s="272"/>
      <c r="O19" s="273"/>
      <c r="P19" s="274"/>
      <c r="Q19" s="273"/>
    </row>
    <row r="20" spans="1:17" x14ac:dyDescent="0.3">
      <c r="A20" s="155" t="s">
        <v>419</v>
      </c>
      <c r="B20" s="275"/>
      <c r="C20" s="276"/>
      <c r="D20" s="277"/>
      <c r="E20" s="277">
        <v>11800</v>
      </c>
      <c r="F20" s="274"/>
      <c r="G20" s="278"/>
      <c r="H20" s="279">
        <v>200</v>
      </c>
      <c r="I20" s="279"/>
      <c r="J20" s="279"/>
      <c r="K20" s="279"/>
      <c r="L20" s="279"/>
      <c r="M20" s="279"/>
      <c r="N20" s="279"/>
      <c r="O20" s="280"/>
      <c r="P20" s="274"/>
      <c r="Q20" s="281">
        <f t="shared" ref="Q20:Q30" si="0">SUM(B20:O20)</f>
        <v>12000</v>
      </c>
    </row>
    <row r="21" spans="1:17" x14ac:dyDescent="0.3">
      <c r="A21" s="163"/>
      <c r="B21" s="282"/>
      <c r="C21" s="279"/>
      <c r="D21" s="283"/>
      <c r="E21" s="283"/>
      <c r="F21" s="274"/>
      <c r="G21" s="278"/>
      <c r="H21" s="279"/>
      <c r="I21" s="279"/>
      <c r="J21" s="279"/>
      <c r="K21" s="279"/>
      <c r="L21" s="279"/>
      <c r="M21" s="279"/>
      <c r="N21" s="279"/>
      <c r="O21" s="280"/>
      <c r="P21" s="274"/>
      <c r="Q21" s="284">
        <f t="shared" si="0"/>
        <v>0</v>
      </c>
    </row>
    <row r="22" spans="1:17" x14ac:dyDescent="0.3">
      <c r="A22" s="163"/>
      <c r="B22" s="282"/>
      <c r="C22" s="279"/>
      <c r="D22" s="283"/>
      <c r="E22" s="283"/>
      <c r="F22" s="274"/>
      <c r="G22" s="278"/>
      <c r="H22" s="279"/>
      <c r="I22" s="279"/>
      <c r="J22" s="279"/>
      <c r="K22" s="279"/>
      <c r="L22" s="279"/>
      <c r="M22" s="279"/>
      <c r="N22" s="279"/>
      <c r="O22" s="280"/>
      <c r="P22" s="274"/>
      <c r="Q22" s="284">
        <f t="shared" si="0"/>
        <v>0</v>
      </c>
    </row>
    <row r="23" spans="1:17" x14ac:dyDescent="0.3">
      <c r="A23" s="163"/>
      <c r="B23" s="282"/>
      <c r="C23" s="279"/>
      <c r="D23" s="283"/>
      <c r="E23" s="283"/>
      <c r="F23" s="274"/>
      <c r="G23" s="278"/>
      <c r="H23" s="279"/>
      <c r="I23" s="279"/>
      <c r="J23" s="279"/>
      <c r="K23" s="279"/>
      <c r="L23" s="279"/>
      <c r="M23" s="279"/>
      <c r="N23" s="279"/>
      <c r="O23" s="280"/>
      <c r="P23" s="274"/>
      <c r="Q23" s="284">
        <f t="shared" si="0"/>
        <v>0</v>
      </c>
    </row>
    <row r="24" spans="1:17" x14ac:dyDescent="0.3">
      <c r="A24" s="163"/>
      <c r="B24" s="282"/>
      <c r="C24" s="279"/>
      <c r="D24" s="283"/>
      <c r="E24" s="283"/>
      <c r="F24" s="274"/>
      <c r="G24" s="278"/>
      <c r="H24" s="279"/>
      <c r="I24" s="279"/>
      <c r="J24" s="279"/>
      <c r="K24" s="279"/>
      <c r="L24" s="279"/>
      <c r="M24" s="279"/>
      <c r="N24" s="279"/>
      <c r="O24" s="280"/>
      <c r="P24" s="274"/>
      <c r="Q24" s="284">
        <f t="shared" si="0"/>
        <v>0</v>
      </c>
    </row>
    <row r="25" spans="1:17" x14ac:dyDescent="0.3">
      <c r="A25" s="163"/>
      <c r="B25" s="282"/>
      <c r="C25" s="279"/>
      <c r="D25" s="283"/>
      <c r="E25" s="283"/>
      <c r="F25" s="274"/>
      <c r="G25" s="278"/>
      <c r="H25" s="279"/>
      <c r="I25" s="279"/>
      <c r="J25" s="279"/>
      <c r="K25" s="279"/>
      <c r="L25" s="279"/>
      <c r="M25" s="279"/>
      <c r="N25" s="279"/>
      <c r="O25" s="280"/>
      <c r="P25" s="274"/>
      <c r="Q25" s="284">
        <f t="shared" si="0"/>
        <v>0</v>
      </c>
    </row>
    <row r="26" spans="1:17" x14ac:dyDescent="0.3">
      <c r="A26" s="163"/>
      <c r="B26" s="282"/>
      <c r="C26" s="279"/>
      <c r="D26" s="283"/>
      <c r="E26" s="283"/>
      <c r="F26" s="274"/>
      <c r="G26" s="278"/>
      <c r="H26" s="279"/>
      <c r="I26" s="279"/>
      <c r="J26" s="279"/>
      <c r="K26" s="279"/>
      <c r="L26" s="279"/>
      <c r="M26" s="279"/>
      <c r="N26" s="279"/>
      <c r="O26" s="280"/>
      <c r="P26" s="274"/>
      <c r="Q26" s="284">
        <f t="shared" si="0"/>
        <v>0</v>
      </c>
    </row>
    <row r="27" spans="1:17" x14ac:dyDescent="0.3">
      <c r="A27" s="163"/>
      <c r="B27" s="282"/>
      <c r="C27" s="279"/>
      <c r="D27" s="283"/>
      <c r="E27" s="283"/>
      <c r="F27" s="274"/>
      <c r="G27" s="278"/>
      <c r="H27" s="279"/>
      <c r="I27" s="279"/>
      <c r="J27" s="279"/>
      <c r="K27" s="279"/>
      <c r="L27" s="279"/>
      <c r="M27" s="279"/>
      <c r="N27" s="279"/>
      <c r="O27" s="280"/>
      <c r="P27" s="274"/>
      <c r="Q27" s="284">
        <f t="shared" si="0"/>
        <v>0</v>
      </c>
    </row>
    <row r="28" spans="1:17" x14ac:dyDescent="0.3">
      <c r="A28" s="163"/>
      <c r="B28" s="282"/>
      <c r="C28" s="279"/>
      <c r="D28" s="283"/>
      <c r="E28" s="283"/>
      <c r="F28" s="274"/>
      <c r="G28" s="278"/>
      <c r="H28" s="279"/>
      <c r="I28" s="279"/>
      <c r="J28" s="279"/>
      <c r="K28" s="279"/>
      <c r="L28" s="279"/>
      <c r="M28" s="279"/>
      <c r="N28" s="279"/>
      <c r="O28" s="280"/>
      <c r="P28" s="274"/>
      <c r="Q28" s="284">
        <f t="shared" si="0"/>
        <v>0</v>
      </c>
    </row>
    <row r="29" spans="1:17" x14ac:dyDescent="0.3">
      <c r="A29" s="163"/>
      <c r="B29" s="282"/>
      <c r="C29" s="279"/>
      <c r="D29" s="283"/>
      <c r="E29" s="283"/>
      <c r="F29" s="274"/>
      <c r="G29" s="278"/>
      <c r="H29" s="279"/>
      <c r="I29" s="279"/>
      <c r="J29" s="279"/>
      <c r="K29" s="279"/>
      <c r="L29" s="279"/>
      <c r="M29" s="279"/>
      <c r="N29" s="279"/>
      <c r="O29" s="280"/>
      <c r="P29" s="274"/>
      <c r="Q29" s="284">
        <f t="shared" si="0"/>
        <v>0</v>
      </c>
    </row>
    <row r="30" spans="1:17" ht="15" thickBot="1" x14ac:dyDescent="0.35">
      <c r="A30" s="167"/>
      <c r="B30" s="282"/>
      <c r="C30" s="279"/>
      <c r="D30" s="283"/>
      <c r="E30" s="283"/>
      <c r="F30" s="274"/>
      <c r="G30" s="278"/>
      <c r="H30" s="279"/>
      <c r="I30" s="279"/>
      <c r="J30" s="279"/>
      <c r="K30" s="279"/>
      <c r="L30" s="279"/>
      <c r="M30" s="279"/>
      <c r="N30" s="279"/>
      <c r="O30" s="280"/>
      <c r="P30" s="274"/>
      <c r="Q30" s="285">
        <f t="shared" si="0"/>
        <v>0</v>
      </c>
    </row>
    <row r="31" spans="1:17" ht="43.8" thickBot="1" x14ac:dyDescent="0.35">
      <c r="A31" s="169" t="s">
        <v>184</v>
      </c>
      <c r="B31" s="286">
        <v>117000</v>
      </c>
      <c r="C31" s="287">
        <v>600</v>
      </c>
      <c r="D31" s="287">
        <v>1000</v>
      </c>
      <c r="E31" s="288">
        <v>21625</v>
      </c>
      <c r="F31" s="274"/>
      <c r="G31" s="286">
        <v>26300</v>
      </c>
      <c r="H31" s="287"/>
      <c r="I31" s="287">
        <v>41845</v>
      </c>
      <c r="J31" s="287">
        <v>60</v>
      </c>
      <c r="K31" s="287">
        <f>444+1350+2500+6</f>
        <v>4300</v>
      </c>
      <c r="L31" s="287">
        <v>1300</v>
      </c>
      <c r="M31" s="287">
        <v>14820</v>
      </c>
      <c r="N31" s="287">
        <f>1700*13</f>
        <v>22100</v>
      </c>
      <c r="O31" s="289" t="s">
        <v>420</v>
      </c>
      <c r="P31" s="274"/>
      <c r="Q31" s="273">
        <f>SUM(B31:O31)</f>
        <v>250950</v>
      </c>
    </row>
    <row r="32" spans="1:17" ht="15" thickBot="1" x14ac:dyDescent="0.35">
      <c r="A32" s="173" t="s">
        <v>185</v>
      </c>
      <c r="B32" s="290">
        <f>+B31</f>
        <v>117000</v>
      </c>
      <c r="C32" s="291">
        <f>+C31</f>
        <v>600</v>
      </c>
      <c r="D32" s="291">
        <f>+D31</f>
        <v>1000</v>
      </c>
      <c r="E32" s="291">
        <f>SUM(E20:E31)</f>
        <v>33425</v>
      </c>
      <c r="F32" s="292"/>
      <c r="G32" s="293">
        <f>+G19+G31</f>
        <v>26300</v>
      </c>
      <c r="H32" s="291">
        <f>SUM(H20:H31)</f>
        <v>200</v>
      </c>
      <c r="I32" s="293">
        <f t="shared" ref="I32:N32" si="1">+I19+I31</f>
        <v>41845</v>
      </c>
      <c r="J32" s="293">
        <f t="shared" si="1"/>
        <v>60</v>
      </c>
      <c r="K32" s="293">
        <f t="shared" si="1"/>
        <v>4300</v>
      </c>
      <c r="L32" s="293">
        <f t="shared" si="1"/>
        <v>1300</v>
      </c>
      <c r="M32" s="293">
        <f t="shared" si="1"/>
        <v>14820</v>
      </c>
      <c r="N32" s="293">
        <f t="shared" si="1"/>
        <v>22100</v>
      </c>
      <c r="O32" s="293" t="s">
        <v>249</v>
      </c>
      <c r="P32" s="294"/>
      <c r="Q32" s="295">
        <f>SUM(Q19:Q31)</f>
        <v>262950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421</v>
      </c>
      <c r="C38" s="634"/>
      <c r="D38" s="634"/>
      <c r="E38" s="132"/>
    </row>
    <row r="39" spans="1:17" ht="42.75" customHeight="1" x14ac:dyDescent="0.3">
      <c r="A39" s="131" t="s">
        <v>190</v>
      </c>
      <c r="B39" s="633"/>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422</v>
      </c>
      <c r="C44" s="634"/>
      <c r="D44" s="634"/>
      <c r="E44" s="635"/>
    </row>
    <row r="45" spans="1:17" ht="15.6" x14ac:dyDescent="0.3">
      <c r="A45" s="131" t="s">
        <v>194</v>
      </c>
      <c r="B45" s="633" t="s">
        <v>423</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CE594E00-FC8B-464B-B025-8F45CE37A7B9}"/>
    <hyperlink ref="B49" r:id="rId2" xr:uid="{109F8760-60FA-43E7-9E5A-8E68DF4C83AC}"/>
  </hyperlinks>
  <pageMargins left="0.7" right="0.7" top="0.75" bottom="0.75" header="0.3" footer="0.3"/>
  <pageSetup scale="50" orientation="landscape" r:id="rId3"/>
  <drawing r:id="rId4"/>
  <legacyDrawing r:id="rId5"/>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A7EB-CB33-4D5E-B9D6-AB7B0ED5F58A}">
  <sheetPr>
    <pageSetUpPr fitToPage="1"/>
  </sheetPr>
  <dimension ref="A1:Q49"/>
  <sheetViews>
    <sheetView topLeftCell="A4" zoomScale="87" zoomScaleNormal="70" workbookViewId="0">
      <selection activeCell="Q32" sqref="B20:Q32"/>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427</v>
      </c>
      <c r="C7" s="634"/>
      <c r="D7" s="634"/>
      <c r="E7" s="132"/>
      <c r="G7" s="127"/>
      <c r="H7" s="127"/>
      <c r="I7" s="127"/>
      <c r="J7" s="127"/>
      <c r="K7" s="127"/>
      <c r="L7" s="127"/>
      <c r="M7" s="127"/>
      <c r="N7" s="127"/>
      <c r="O7" s="127"/>
      <c r="P7" s="127"/>
      <c r="Q7" s="127"/>
    </row>
    <row r="8" spans="1:17" ht="15.6" x14ac:dyDescent="0.3">
      <c r="A8" s="131" t="s">
        <v>154</v>
      </c>
      <c r="B8" s="133" t="s">
        <v>155</v>
      </c>
      <c r="C8" s="134"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t="s">
        <v>156</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c r="B20" s="238"/>
      <c r="C20" s="239"/>
      <c r="D20" s="240"/>
      <c r="E20" s="240"/>
      <c r="F20" s="183"/>
      <c r="G20" s="241"/>
      <c r="H20" s="242"/>
      <c r="I20" s="242"/>
      <c r="J20" s="242"/>
      <c r="K20" s="242"/>
      <c r="L20" s="242"/>
      <c r="M20" s="242"/>
      <c r="N20" s="242"/>
      <c r="O20" s="243"/>
      <c r="P20" s="183"/>
      <c r="Q20" s="244">
        <f t="shared" ref="Q20:Q30" si="0">SUM(B20:O20)</f>
        <v>0</v>
      </c>
    </row>
    <row r="21" spans="1:17" x14ac:dyDescent="0.3">
      <c r="A21" s="163"/>
      <c r="B21" s="245"/>
      <c r="C21" s="242"/>
      <c r="D21" s="246"/>
      <c r="E21" s="246"/>
      <c r="F21" s="183"/>
      <c r="G21" s="241"/>
      <c r="H21" s="242"/>
      <c r="I21" s="242"/>
      <c r="J21" s="242"/>
      <c r="K21" s="242"/>
      <c r="L21" s="242"/>
      <c r="M21" s="242"/>
      <c r="N21" s="242"/>
      <c r="O21" s="243"/>
      <c r="P21" s="183"/>
      <c r="Q21" s="247">
        <f t="shared" si="0"/>
        <v>0</v>
      </c>
    </row>
    <row r="22" spans="1:17" x14ac:dyDescent="0.3">
      <c r="A22" s="163"/>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v>78000</v>
      </c>
      <c r="C31" s="181"/>
      <c r="D31" s="181">
        <v>5600</v>
      </c>
      <c r="E31" s="182">
        <v>37000</v>
      </c>
      <c r="F31" s="183"/>
      <c r="G31" s="180">
        <v>2200</v>
      </c>
      <c r="H31" s="181">
        <v>700</v>
      </c>
      <c r="I31" s="181"/>
      <c r="J31" s="181">
        <v>1000</v>
      </c>
      <c r="K31" s="181">
        <v>1500</v>
      </c>
      <c r="L31" s="181"/>
      <c r="M31" s="181">
        <v>6200</v>
      </c>
      <c r="N31" s="181"/>
      <c r="O31" s="182"/>
      <c r="P31" s="183"/>
      <c r="Q31" s="184">
        <f>SUM(B31:O31)</f>
        <v>132200</v>
      </c>
    </row>
    <row r="32" spans="1:17" ht="15" thickBot="1" x14ac:dyDescent="0.35">
      <c r="A32" s="173" t="s">
        <v>185</v>
      </c>
      <c r="B32" s="185">
        <f>SUM(B20:B31)</f>
        <v>78000</v>
      </c>
      <c r="C32" s="185">
        <f t="shared" ref="C32:O32" si="1">SUM(C20:C31)</f>
        <v>0</v>
      </c>
      <c r="D32" s="185">
        <f t="shared" si="1"/>
        <v>5600</v>
      </c>
      <c r="E32" s="185">
        <f t="shared" si="1"/>
        <v>37000</v>
      </c>
      <c r="F32" s="185">
        <f t="shared" si="1"/>
        <v>0</v>
      </c>
      <c r="G32" s="185">
        <f t="shared" si="1"/>
        <v>2200</v>
      </c>
      <c r="H32" s="185">
        <f t="shared" si="1"/>
        <v>700</v>
      </c>
      <c r="I32" s="185">
        <f t="shared" si="1"/>
        <v>0</v>
      </c>
      <c r="J32" s="185">
        <f t="shared" si="1"/>
        <v>1000</v>
      </c>
      <c r="K32" s="185">
        <f t="shared" si="1"/>
        <v>1500</v>
      </c>
      <c r="L32" s="185">
        <f t="shared" si="1"/>
        <v>0</v>
      </c>
      <c r="M32" s="185">
        <f t="shared" si="1"/>
        <v>6200</v>
      </c>
      <c r="N32" s="185">
        <f t="shared" si="1"/>
        <v>0</v>
      </c>
      <c r="O32" s="185">
        <f t="shared" si="1"/>
        <v>0</v>
      </c>
      <c r="P32" s="189"/>
      <c r="Q32" s="190">
        <f>SUM(Q19:Q31)</f>
        <v>132200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428</v>
      </c>
      <c r="C38" s="634"/>
      <c r="D38" s="634"/>
      <c r="E38" s="132"/>
    </row>
    <row r="39" spans="1:17" ht="16.2" x14ac:dyDescent="0.35">
      <c r="A39" s="131" t="s">
        <v>190</v>
      </c>
      <c r="B39" s="711" t="s">
        <v>428</v>
      </c>
      <c r="C39" s="712"/>
      <c r="D39" s="712"/>
      <c r="E39" s="713"/>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429</v>
      </c>
      <c r="C44" s="634"/>
      <c r="D44" s="634"/>
      <c r="E44" s="635"/>
    </row>
    <row r="45" spans="1:17" ht="15.6" x14ac:dyDescent="0.3">
      <c r="A45" s="131" t="s">
        <v>194</v>
      </c>
      <c r="B45" s="633" t="s">
        <v>430</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E1B06603-A12F-4C40-9A43-D05A7ADDF9E8}"/>
    <hyperlink ref="B49" r:id="rId2" xr:uid="{3C918415-BBDA-46CA-B2D1-8648ECDE0988}"/>
  </hyperlinks>
  <pageMargins left="0.7" right="0.7" top="0.75" bottom="0.75" header="0.3" footer="0.3"/>
  <pageSetup paperSize="5" scale="61" orientation="landscape" r:id="rId3"/>
  <legacy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4270C-8E9F-4AB4-B368-284A63C55245}">
  <dimension ref="A1"/>
  <sheetViews>
    <sheetView topLeftCell="A11" workbookViewId="0"/>
  </sheetViews>
  <sheetFormatPr defaultRowHeight="14.4" x14ac:dyDescent="0.3"/>
  <sheetData/>
  <pageMargins left="0.7" right="0.7" top="0.75" bottom="0.75" header="0.3" footer="0.3"/>
  <pageSetup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5FD21-5F88-4A97-B4B8-5CF2F89D3316}">
  <dimension ref="A1"/>
  <sheetViews>
    <sheetView topLeftCell="A15" workbookViewId="0">
      <selection activeCell="R37" sqref="R37"/>
    </sheetView>
  </sheetViews>
  <sheetFormatPr defaultRowHeight="14.4" x14ac:dyDescent="0.3"/>
  <sheetData/>
  <pageMargins left="0.7" right="0.7"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AC6A-1529-4016-945F-480D73A180E5}">
  <dimension ref="A1"/>
  <sheetViews>
    <sheetView zoomScale="75" workbookViewId="0"/>
  </sheetViews>
  <sheetFormatPr defaultRowHeight="14.4" x14ac:dyDescent="0.3"/>
  <sheetData/>
  <pageMargins left="0.7" right="0.7" top="0.75" bottom="0.75" header="0.3" footer="0.3"/>
  <pageSetup orientation="landscape"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75ED9-1FAD-4574-8494-0AEEFB731214}">
  <sheetPr>
    <pageSetUpPr fitToPage="1"/>
  </sheetPr>
  <dimension ref="A1:Q50"/>
  <sheetViews>
    <sheetView topLeftCell="A10" zoomScale="87" zoomScaleNormal="70" workbookViewId="0">
      <selection activeCell="Q33" sqref="B19:Q33"/>
    </sheetView>
  </sheetViews>
  <sheetFormatPr defaultColWidth="8.88671875" defaultRowHeight="14.4" x14ac:dyDescent="0.3"/>
  <cols>
    <col min="1" max="1" width="36.4414062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577</v>
      </c>
      <c r="C7" s="634"/>
      <c r="D7" s="634"/>
      <c r="E7" s="132"/>
      <c r="G7" s="127"/>
      <c r="H7" s="127"/>
      <c r="I7" s="127"/>
      <c r="J7" s="127"/>
      <c r="K7" s="127"/>
      <c r="L7" s="127"/>
      <c r="M7" s="127"/>
      <c r="N7" s="127"/>
      <c r="O7" s="127"/>
      <c r="P7" s="127"/>
      <c r="Q7" s="127"/>
    </row>
    <row r="8" spans="1:17" ht="15.6" x14ac:dyDescent="0.3">
      <c r="A8" s="131" t="s">
        <v>154</v>
      </c>
      <c r="B8" s="133" t="s">
        <v>155</v>
      </c>
      <c r="C8" s="251"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251" t="s">
        <v>156</v>
      </c>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249"/>
      <c r="C19" s="250"/>
      <c r="D19" s="250"/>
      <c r="E19" s="184"/>
      <c r="F19" s="183"/>
      <c r="G19" s="249"/>
      <c r="H19" s="250"/>
      <c r="I19" s="250"/>
      <c r="J19" s="250"/>
      <c r="K19" s="250"/>
      <c r="L19" s="250"/>
      <c r="M19" s="250"/>
      <c r="N19" s="250"/>
      <c r="O19" s="184"/>
      <c r="P19" s="183"/>
      <c r="Q19" s="184"/>
    </row>
    <row r="20" spans="1:17" x14ac:dyDescent="0.3">
      <c r="A20" s="155" t="s">
        <v>578</v>
      </c>
      <c r="B20" s="238">
        <v>24000</v>
      </c>
      <c r="C20" s="239"/>
      <c r="D20" s="240"/>
      <c r="E20" s="240"/>
      <c r="F20" s="183"/>
      <c r="G20" s="241"/>
      <c r="H20" s="242"/>
      <c r="I20" s="242"/>
      <c r="J20" s="242">
        <v>4337.2</v>
      </c>
      <c r="K20" s="242"/>
      <c r="L20" s="242"/>
      <c r="M20" s="242"/>
      <c r="N20" s="242"/>
      <c r="O20" s="243"/>
      <c r="P20" s="183"/>
      <c r="Q20" s="244">
        <f t="shared" ref="Q20:Q30" si="0">SUM(B20:O20)</f>
        <v>28337.200000000001</v>
      </c>
    </row>
    <row r="21" spans="1:17" x14ac:dyDescent="0.3">
      <c r="A21" s="163"/>
      <c r="B21" s="245"/>
      <c r="C21" s="242"/>
      <c r="D21" s="246"/>
      <c r="E21" s="246"/>
      <c r="F21" s="183"/>
      <c r="G21" s="241"/>
      <c r="H21" s="242">
        <v>200</v>
      </c>
      <c r="I21" s="242">
        <v>1400</v>
      </c>
      <c r="J21" s="242"/>
      <c r="K21" s="242"/>
      <c r="L21" s="242"/>
      <c r="M21" s="242"/>
      <c r="N21" s="242"/>
      <c r="O21" s="243"/>
      <c r="P21" s="183"/>
      <c r="Q21" s="247">
        <f t="shared" si="0"/>
        <v>1600</v>
      </c>
    </row>
    <row r="22" spans="1:17" x14ac:dyDescent="0.3">
      <c r="A22" s="163"/>
      <c r="B22" s="245"/>
      <c r="C22" s="242"/>
      <c r="D22" s="246"/>
      <c r="E22" s="246"/>
      <c r="F22" s="183"/>
      <c r="G22" s="241"/>
      <c r="H22" s="242"/>
      <c r="I22" s="242"/>
      <c r="J22" s="242"/>
      <c r="K22" s="242"/>
      <c r="L22" s="242"/>
      <c r="M22" s="242"/>
      <c r="N22" s="372"/>
      <c r="O22" s="373"/>
      <c r="P22" s="183"/>
      <c r="Q22" s="247">
        <f t="shared" si="0"/>
        <v>0</v>
      </c>
    </row>
    <row r="23" spans="1:17" x14ac:dyDescent="0.3">
      <c r="A23" s="163"/>
      <c r="B23" s="245"/>
      <c r="C23" s="242"/>
      <c r="D23" s="246"/>
      <c r="E23" s="246"/>
      <c r="F23" s="183"/>
      <c r="G23" s="241"/>
      <c r="H23" s="242"/>
      <c r="I23" s="242"/>
      <c r="J23" s="242"/>
      <c r="K23" s="242"/>
      <c r="L23" s="242"/>
      <c r="M23" s="242"/>
      <c r="N23" s="242"/>
      <c r="O23" s="374"/>
      <c r="P23" s="183"/>
      <c r="Q23" s="247">
        <f>SUM(B23:O23)</f>
        <v>0</v>
      </c>
    </row>
    <row r="24" spans="1:17" x14ac:dyDescent="0.3">
      <c r="A24" s="163"/>
      <c r="B24" s="245"/>
      <c r="C24" s="242"/>
      <c r="D24" s="246"/>
      <c r="E24" s="246"/>
      <c r="F24" s="183"/>
      <c r="G24" s="241"/>
      <c r="H24" s="242"/>
      <c r="I24" s="242"/>
      <c r="J24" s="242"/>
      <c r="K24" s="242"/>
      <c r="L24" s="242"/>
      <c r="M24" s="242"/>
      <c r="N24" s="242"/>
      <c r="O24" s="375"/>
      <c r="P24" s="183"/>
      <c r="Q24" s="247">
        <f t="shared" si="0"/>
        <v>0</v>
      </c>
    </row>
    <row r="25" spans="1:17" x14ac:dyDescent="0.3">
      <c r="A25" s="163"/>
      <c r="B25" s="245"/>
      <c r="C25" s="242"/>
      <c r="D25" s="246"/>
      <c r="E25" s="246"/>
      <c r="F25" s="183"/>
      <c r="G25" s="241"/>
      <c r="H25" s="242"/>
      <c r="I25" s="242"/>
      <c r="J25" s="242"/>
      <c r="K25" s="242"/>
      <c r="L25" s="242"/>
      <c r="M25" s="242"/>
      <c r="N25" s="373"/>
      <c r="O25" s="373"/>
      <c r="P25" s="183"/>
      <c r="Q25" s="247">
        <f t="shared" si="0"/>
        <v>0</v>
      </c>
    </row>
    <row r="26" spans="1:17" x14ac:dyDescent="0.3">
      <c r="A26" s="163"/>
      <c r="B26" s="245"/>
      <c r="C26" s="242"/>
      <c r="D26" s="246"/>
      <c r="E26" s="246"/>
      <c r="F26" s="183"/>
      <c r="G26" s="241"/>
      <c r="H26" s="242"/>
      <c r="I26" s="242"/>
      <c r="J26" s="242"/>
      <c r="K26" s="242"/>
      <c r="L26" s="242"/>
      <c r="M26" s="242"/>
      <c r="N26" s="242"/>
      <c r="O26" s="374"/>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376"/>
      <c r="O30" s="377"/>
      <c r="P30" s="183"/>
      <c r="Q30" s="248">
        <f t="shared" si="0"/>
        <v>0</v>
      </c>
    </row>
    <row r="31" spans="1:17" ht="72.599999999999994" thickBot="1" x14ac:dyDescent="0.35">
      <c r="A31" s="169" t="s">
        <v>184</v>
      </c>
      <c r="B31" s="180">
        <v>4446</v>
      </c>
      <c r="C31" s="181"/>
      <c r="D31" s="181"/>
      <c r="E31" s="182">
        <v>675</v>
      </c>
      <c r="F31" s="183"/>
      <c r="G31" s="180"/>
      <c r="H31" s="181"/>
      <c r="I31" s="181"/>
      <c r="J31" s="181"/>
      <c r="K31" s="181"/>
      <c r="L31" s="181"/>
      <c r="M31" s="181">
        <v>2200</v>
      </c>
      <c r="N31" s="360">
        <v>4835</v>
      </c>
      <c r="O31" s="378" t="s">
        <v>579</v>
      </c>
      <c r="P31" s="183"/>
      <c r="Q31" s="184">
        <f>SUM(B31:O31)</f>
        <v>12156</v>
      </c>
    </row>
    <row r="32" spans="1:17" ht="15" thickBot="1" x14ac:dyDescent="0.35">
      <c r="A32" s="169"/>
      <c r="B32" s="249"/>
      <c r="C32" s="250"/>
      <c r="D32" s="250"/>
      <c r="E32" s="250"/>
      <c r="F32" s="183"/>
      <c r="G32" s="250"/>
      <c r="H32" s="250"/>
      <c r="I32" s="250"/>
      <c r="J32" s="250"/>
      <c r="K32" s="250"/>
      <c r="L32" s="250"/>
      <c r="M32" s="250"/>
      <c r="N32" s="250"/>
      <c r="O32" s="250"/>
      <c r="P32" s="183"/>
      <c r="Q32" s="184"/>
    </row>
    <row r="33" spans="1:17" ht="15" thickBot="1" x14ac:dyDescent="0.35">
      <c r="A33" s="173" t="s">
        <v>185</v>
      </c>
      <c r="B33" s="185">
        <f>SUM(B20:B32)</f>
        <v>28446</v>
      </c>
      <c r="C33" s="185">
        <f t="shared" ref="C33:O33" si="1">SUM(C20:C32)</f>
        <v>0</v>
      </c>
      <c r="D33" s="185">
        <f t="shared" si="1"/>
        <v>0</v>
      </c>
      <c r="E33" s="185">
        <f t="shared" si="1"/>
        <v>675</v>
      </c>
      <c r="F33" s="185">
        <f t="shared" si="1"/>
        <v>0</v>
      </c>
      <c r="G33" s="185">
        <f t="shared" si="1"/>
        <v>0</v>
      </c>
      <c r="H33" s="185">
        <f t="shared" si="1"/>
        <v>200</v>
      </c>
      <c r="I33" s="185">
        <f t="shared" si="1"/>
        <v>1400</v>
      </c>
      <c r="J33" s="185">
        <f t="shared" si="1"/>
        <v>4337.2</v>
      </c>
      <c r="K33" s="185">
        <f t="shared" si="1"/>
        <v>0</v>
      </c>
      <c r="L33" s="185">
        <f t="shared" si="1"/>
        <v>0</v>
      </c>
      <c r="M33" s="185">
        <f t="shared" si="1"/>
        <v>2200</v>
      </c>
      <c r="N33" s="185">
        <f t="shared" si="1"/>
        <v>4835</v>
      </c>
      <c r="O33" s="185">
        <f t="shared" si="1"/>
        <v>0</v>
      </c>
      <c r="P33" s="189"/>
      <c r="Q33" s="190">
        <f>SUM(Q19:Q31)</f>
        <v>42093.2</v>
      </c>
    </row>
    <row r="34" spans="1:17" x14ac:dyDescent="0.3">
      <c r="Q34" s="179" t="s">
        <v>186</v>
      </c>
    </row>
    <row r="36" spans="1:17" ht="21" customHeight="1" x14ac:dyDescent="0.3">
      <c r="A36" s="643" t="s">
        <v>187</v>
      </c>
      <c r="B36" s="643"/>
      <c r="C36" s="643"/>
      <c r="D36" s="643"/>
      <c r="E36" s="643"/>
      <c r="F36" s="643"/>
      <c r="G36" s="643"/>
      <c r="H36" s="643"/>
      <c r="M36" s="371"/>
    </row>
    <row r="37" spans="1:17" x14ac:dyDescent="0.3">
      <c r="A37" s="643"/>
      <c r="B37" s="643"/>
      <c r="C37" s="643"/>
      <c r="D37" s="643"/>
      <c r="E37" s="643"/>
      <c r="F37" s="643"/>
      <c r="G37" s="643"/>
      <c r="H37" s="643"/>
    </row>
    <row r="38" spans="1:17" x14ac:dyDescent="0.3">
      <c r="A38" s="643"/>
      <c r="B38" s="643"/>
      <c r="C38" s="643"/>
      <c r="D38" s="643"/>
      <c r="E38" s="643"/>
      <c r="F38" s="643"/>
      <c r="G38" s="643"/>
      <c r="H38" s="643"/>
    </row>
    <row r="39" spans="1:17" ht="15.6" x14ac:dyDescent="0.3">
      <c r="A39" s="131" t="s">
        <v>188</v>
      </c>
      <c r="B39" s="633" t="s">
        <v>580</v>
      </c>
      <c r="C39" s="634"/>
      <c r="D39" s="634"/>
      <c r="E39" s="132"/>
    </row>
    <row r="40" spans="1:17" ht="15.6" x14ac:dyDescent="0.3">
      <c r="A40" s="131" t="s">
        <v>190</v>
      </c>
      <c r="B40" s="633"/>
      <c r="C40" s="634"/>
      <c r="D40" s="634"/>
      <c r="E40" s="635"/>
    </row>
    <row r="41" spans="1:17" ht="15.6" x14ac:dyDescent="0.3">
      <c r="A41" s="131"/>
      <c r="B41" s="127"/>
      <c r="C41" s="127"/>
      <c r="D41" s="127"/>
      <c r="E41" s="127"/>
    </row>
    <row r="42" spans="1:17" ht="15.6" x14ac:dyDescent="0.3">
      <c r="A42" s="131"/>
      <c r="B42" s="127"/>
      <c r="C42" s="127"/>
      <c r="D42" s="127"/>
      <c r="E42" s="127"/>
    </row>
    <row r="43" spans="1:17" x14ac:dyDescent="0.3">
      <c r="A43" s="636" t="s">
        <v>192</v>
      </c>
      <c r="B43" s="636"/>
      <c r="C43" s="636"/>
      <c r="D43" s="636"/>
      <c r="E43" s="636"/>
      <c r="F43" s="636"/>
      <c r="G43" s="636"/>
      <c r="H43" s="636"/>
    </row>
    <row r="44" spans="1:17" x14ac:dyDescent="0.3">
      <c r="A44" s="636"/>
      <c r="B44" s="636"/>
      <c r="C44" s="636"/>
      <c r="D44" s="636"/>
      <c r="E44" s="636"/>
      <c r="F44" s="636"/>
      <c r="G44" s="636"/>
      <c r="H44" s="636"/>
    </row>
    <row r="45" spans="1:17" ht="15.6" x14ac:dyDescent="0.3">
      <c r="A45" s="131" t="s">
        <v>193</v>
      </c>
      <c r="B45" s="633" t="s">
        <v>581</v>
      </c>
      <c r="C45" s="634"/>
      <c r="D45" s="634"/>
      <c r="E45" s="635"/>
    </row>
    <row r="46" spans="1:17" ht="30.75" customHeight="1" x14ac:dyDescent="0.3">
      <c r="A46" s="131" t="s">
        <v>194</v>
      </c>
      <c r="B46" s="714" t="s">
        <v>582</v>
      </c>
      <c r="C46" s="634"/>
      <c r="D46" s="634"/>
      <c r="E46" s="635"/>
    </row>
    <row r="47" spans="1:17" ht="15.6" x14ac:dyDescent="0.3">
      <c r="A47" s="131"/>
      <c r="B47" s="637"/>
      <c r="C47" s="637"/>
      <c r="D47" s="637"/>
      <c r="E47" s="637"/>
    </row>
    <row r="49" spans="1:5" x14ac:dyDescent="0.3">
      <c r="A49" s="126" t="s">
        <v>195</v>
      </c>
      <c r="B49" s="43" t="s">
        <v>196</v>
      </c>
      <c r="C49" s="43"/>
      <c r="D49" s="43"/>
      <c r="E49" s="43"/>
    </row>
    <row r="50" spans="1:5" x14ac:dyDescent="0.3">
      <c r="B50" s="43" t="s">
        <v>197</v>
      </c>
      <c r="C50" s="43"/>
      <c r="D50" s="43"/>
      <c r="E50" s="43"/>
    </row>
  </sheetData>
  <mergeCells count="11">
    <mergeCell ref="B39:D39"/>
    <mergeCell ref="B7:D7"/>
    <mergeCell ref="B15:O15"/>
    <mergeCell ref="B17:E17"/>
    <mergeCell ref="G17:O17"/>
    <mergeCell ref="A36:H38"/>
    <mergeCell ref="B40:E40"/>
    <mergeCell ref="A43:H44"/>
    <mergeCell ref="B45:E45"/>
    <mergeCell ref="B46:E46"/>
    <mergeCell ref="B47:E47"/>
  </mergeCells>
  <hyperlinks>
    <hyperlink ref="B49" r:id="rId1" xr:uid="{0B760440-EF41-4FEA-A164-1775126467C3}"/>
    <hyperlink ref="B50" r:id="rId2" xr:uid="{523FA52A-4ABF-46BD-AE95-649B6A573840}"/>
  </hyperlinks>
  <pageMargins left="0.7" right="0.7" top="0.75" bottom="0.75" header="0.3" footer="0.3"/>
  <pageSetup scale="50" orientation="landscape" r:id="rId3"/>
  <drawing r:id="rId4"/>
  <legacyDrawing r:id="rId5"/>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C39B0-F250-437C-98E3-9D79E5989BAE}">
  <sheetPr>
    <pageSetUpPr fitToPage="1"/>
  </sheetPr>
  <dimension ref="A1:Q49"/>
  <sheetViews>
    <sheetView topLeftCell="A4" zoomScale="87" zoomScaleNormal="70" workbookViewId="0">
      <selection activeCell="Q32" sqref="B19:Q32"/>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5.5546875"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22"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441</v>
      </c>
      <c r="C7" s="634"/>
      <c r="D7" s="634"/>
      <c r="E7" s="132"/>
      <c r="G7" s="127"/>
      <c r="H7" s="127"/>
      <c r="I7" s="127"/>
      <c r="J7" s="127"/>
      <c r="K7" s="127"/>
      <c r="L7" s="127"/>
      <c r="M7" s="127"/>
      <c r="N7" s="127"/>
      <c r="O7" s="127"/>
      <c r="P7" s="127"/>
      <c r="Q7" s="127"/>
    </row>
    <row r="8" spans="1:17" ht="15.6" x14ac:dyDescent="0.3">
      <c r="A8" s="131" t="s">
        <v>154</v>
      </c>
      <c r="B8" s="133" t="s">
        <v>155</v>
      </c>
      <c r="C8" s="251" t="s">
        <v>303</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6" t="s">
        <v>303</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249"/>
      <c r="C19" s="250"/>
      <c r="D19" s="250"/>
      <c r="E19" s="184"/>
      <c r="F19" s="183"/>
      <c r="G19" s="249"/>
      <c r="H19" s="250"/>
      <c r="I19" s="250"/>
      <c r="J19" s="250"/>
      <c r="K19" s="250"/>
      <c r="L19" s="250"/>
      <c r="M19" s="250"/>
      <c r="N19" s="250"/>
      <c r="O19" s="184"/>
      <c r="P19" s="183"/>
      <c r="Q19" s="184"/>
    </row>
    <row r="20" spans="1:17" x14ac:dyDescent="0.3">
      <c r="A20" s="155"/>
      <c r="B20" s="238"/>
      <c r="C20" s="239"/>
      <c r="D20" s="240"/>
      <c r="E20" s="240">
        <v>500</v>
      </c>
      <c r="F20" s="183"/>
      <c r="G20" s="241"/>
      <c r="H20" s="242"/>
      <c r="I20" s="242"/>
      <c r="J20" s="242"/>
      <c r="K20" s="242"/>
      <c r="L20" s="242"/>
      <c r="M20" s="242"/>
      <c r="N20" s="242"/>
      <c r="O20" s="243"/>
      <c r="P20" s="183"/>
      <c r="Q20" s="244">
        <f t="shared" ref="Q20:Q30" si="0">SUM(B20:O20)</f>
        <v>500</v>
      </c>
    </row>
    <row r="21" spans="1:17" x14ac:dyDescent="0.3">
      <c r="A21" s="163"/>
      <c r="B21" s="245"/>
      <c r="C21" s="242"/>
      <c r="D21" s="246"/>
      <c r="E21" s="246"/>
      <c r="F21" s="183"/>
      <c r="G21" s="241"/>
      <c r="H21" s="242"/>
      <c r="I21" s="242"/>
      <c r="J21" s="242"/>
      <c r="K21" s="242"/>
      <c r="L21" s="242"/>
      <c r="M21" s="242"/>
      <c r="N21" s="242"/>
      <c r="O21" s="243"/>
      <c r="P21" s="183"/>
      <c r="Q21" s="247">
        <f t="shared" si="0"/>
        <v>0</v>
      </c>
    </row>
    <row r="22" spans="1:17" x14ac:dyDescent="0.3">
      <c r="A22" s="163"/>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t="s">
        <v>442</v>
      </c>
      <c r="P30" s="183"/>
      <c r="Q30" s="248">
        <f t="shared" si="0"/>
        <v>0</v>
      </c>
    </row>
    <row r="31" spans="1:17" ht="29.4" thickBot="1" x14ac:dyDescent="0.35">
      <c r="A31" s="169" t="s">
        <v>184</v>
      </c>
      <c r="B31" s="180">
        <v>41600</v>
      </c>
      <c r="C31" s="181">
        <v>2261.21</v>
      </c>
      <c r="D31" s="181">
        <v>9750</v>
      </c>
      <c r="E31" s="182">
        <v>12332.44</v>
      </c>
      <c r="F31" s="183"/>
      <c r="G31" s="180"/>
      <c r="H31" s="181"/>
      <c r="I31" s="181"/>
      <c r="J31" s="181">
        <v>1000</v>
      </c>
      <c r="K31" s="181">
        <v>1000</v>
      </c>
      <c r="L31" s="181"/>
      <c r="M31" s="181">
        <v>3000</v>
      </c>
      <c r="N31" s="181">
        <v>350</v>
      </c>
      <c r="O31" s="182"/>
      <c r="P31" s="183"/>
      <c r="Q31" s="184">
        <f>SUM(B31:O31)</f>
        <v>71293.649999999994</v>
      </c>
    </row>
    <row r="32" spans="1:17" ht="15" thickBot="1" x14ac:dyDescent="0.35">
      <c r="A32" s="173" t="s">
        <v>185</v>
      </c>
      <c r="B32" s="185">
        <f>SUM(B20:B31)</f>
        <v>41600</v>
      </c>
      <c r="C32" s="185">
        <f t="shared" ref="C32:O32" si="1">SUM(C20:C31)</f>
        <v>2261.21</v>
      </c>
      <c r="D32" s="185">
        <f t="shared" si="1"/>
        <v>9750</v>
      </c>
      <c r="E32" s="185">
        <f t="shared" si="1"/>
        <v>12832.44</v>
      </c>
      <c r="F32" s="185">
        <f t="shared" si="1"/>
        <v>0</v>
      </c>
      <c r="G32" s="185">
        <f t="shared" si="1"/>
        <v>0</v>
      </c>
      <c r="H32" s="185">
        <f t="shared" si="1"/>
        <v>0</v>
      </c>
      <c r="I32" s="185">
        <f t="shared" si="1"/>
        <v>0</v>
      </c>
      <c r="J32" s="185">
        <f t="shared" si="1"/>
        <v>1000</v>
      </c>
      <c r="K32" s="185">
        <f t="shared" si="1"/>
        <v>1000</v>
      </c>
      <c r="L32" s="185">
        <f t="shared" si="1"/>
        <v>0</v>
      </c>
      <c r="M32" s="185">
        <f t="shared" si="1"/>
        <v>3000</v>
      </c>
      <c r="N32" s="185">
        <f t="shared" si="1"/>
        <v>350</v>
      </c>
      <c r="O32" s="185">
        <f t="shared" si="1"/>
        <v>0</v>
      </c>
      <c r="P32" s="189"/>
      <c r="Q32" s="190">
        <f>SUM(Q19:Q31)</f>
        <v>71793.649999999994</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443</v>
      </c>
      <c r="C38" s="634"/>
      <c r="D38" s="634"/>
      <c r="E38" s="132"/>
    </row>
    <row r="39" spans="1:17" ht="15.6" x14ac:dyDescent="0.3">
      <c r="A39" s="131" t="s">
        <v>190</v>
      </c>
      <c r="B39" s="633" t="s">
        <v>444</v>
      </c>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445</v>
      </c>
      <c r="C44" s="634"/>
      <c r="D44" s="634"/>
      <c r="E44" s="635"/>
    </row>
    <row r="45" spans="1:17" ht="15.6" x14ac:dyDescent="0.3">
      <c r="A45" s="131" t="s">
        <v>194</v>
      </c>
      <c r="B45" s="633" t="s">
        <v>446</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26740832-0F49-496C-AB92-BCCA36117645}"/>
    <hyperlink ref="B49" r:id="rId2" xr:uid="{18E2A1C3-E86F-4483-B8AD-62E112C6F1BB}"/>
  </hyperlinks>
  <pageMargins left="0.7" right="0.7" top="0.75" bottom="0.75" header="0.3" footer="0.3"/>
  <pageSetup scale="50" orientation="landscape" r:id="rId3"/>
  <legacyDrawing r:id="rId4"/>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91B61-3665-448B-BE12-A0E509954AB9}">
  <sheetPr>
    <pageSetUpPr fitToPage="1"/>
  </sheetPr>
  <dimension ref="A1:Q60"/>
  <sheetViews>
    <sheetView topLeftCell="A18" zoomScale="87" zoomScaleNormal="70" workbookViewId="0">
      <selection activeCell="Q43" sqref="B20:Q43"/>
    </sheetView>
  </sheetViews>
  <sheetFormatPr defaultRowHeight="14.4" x14ac:dyDescent="0.3"/>
  <cols>
    <col min="1" max="1" width="33.5546875" style="8" customWidth="1"/>
    <col min="2" max="5" width="15.21875" style="9" customWidth="1"/>
    <col min="6" max="6" width="1.6640625" style="9" customWidth="1"/>
    <col min="7" max="7" width="10.77734375" style="9" customWidth="1"/>
    <col min="8" max="8" width="14" style="9" customWidth="1"/>
    <col min="9" max="9" width="10.77734375" style="9" customWidth="1"/>
    <col min="10" max="10" width="13.21875" style="9" customWidth="1"/>
    <col min="11" max="11" width="14" style="9" customWidth="1"/>
    <col min="12" max="12" width="15.21875" style="9" customWidth="1"/>
    <col min="13" max="14" width="10.77734375" style="9" customWidth="1"/>
    <col min="15" max="15" width="19.88671875" style="9" customWidth="1"/>
    <col min="16" max="16" width="2.21875" style="9" customWidth="1"/>
    <col min="17" max="17" width="12.77734375" style="9" customWidth="1"/>
    <col min="18" max="16384" width="8.88671875" style="8"/>
  </cols>
  <sheetData>
    <row r="1" spans="1:15" ht="21" x14ac:dyDescent="0.4">
      <c r="A1" s="7" t="s">
        <v>148</v>
      </c>
    </row>
    <row r="2" spans="1:15" ht="21" x14ac:dyDescent="0.4">
      <c r="A2" s="7" t="s">
        <v>149</v>
      </c>
    </row>
    <row r="3" spans="1:15" ht="15.6" x14ac:dyDescent="0.3">
      <c r="A3" s="10" t="s">
        <v>150</v>
      </c>
    </row>
    <row r="4" spans="1:15" ht="15.6" x14ac:dyDescent="0.3">
      <c r="A4" s="11" t="s">
        <v>151</v>
      </c>
    </row>
    <row r="5" spans="1:15" ht="15.6" x14ac:dyDescent="0.3">
      <c r="A5" s="10"/>
    </row>
    <row r="6" spans="1:15" x14ac:dyDescent="0.3">
      <c r="A6" s="12"/>
    </row>
    <row r="7" spans="1:15" ht="15.6" x14ac:dyDescent="0.3">
      <c r="A7" s="13" t="s">
        <v>152</v>
      </c>
      <c r="B7" s="715" t="s">
        <v>102</v>
      </c>
      <c r="C7" s="716"/>
      <c r="D7" s="716"/>
      <c r="E7" s="14"/>
    </row>
    <row r="8" spans="1:15" ht="15.6" x14ac:dyDescent="0.3">
      <c r="A8" s="13" t="s">
        <v>154</v>
      </c>
      <c r="B8" s="45" t="s">
        <v>155</v>
      </c>
      <c r="C8" s="44" t="s">
        <v>156</v>
      </c>
      <c r="D8" s="717" t="s">
        <v>157</v>
      </c>
      <c r="E8" s="718"/>
      <c r="F8" s="718"/>
      <c r="G8" s="718"/>
    </row>
    <row r="9" spans="1:15" ht="15.6" x14ac:dyDescent="0.3">
      <c r="A9" s="13"/>
      <c r="B9" s="45" t="s">
        <v>158</v>
      </c>
      <c r="C9" s="18"/>
      <c r="D9" s="717" t="s">
        <v>159</v>
      </c>
      <c r="E9" s="718"/>
      <c r="F9" s="718"/>
      <c r="G9" s="718"/>
    </row>
    <row r="10" spans="1:15" ht="15.6" x14ac:dyDescent="0.3">
      <c r="A10" s="13"/>
    </row>
    <row r="11" spans="1:15" ht="15.6" x14ac:dyDescent="0.3">
      <c r="A11" s="13" t="s">
        <v>160</v>
      </c>
      <c r="B11" s="15" t="s">
        <v>161</v>
      </c>
      <c r="C11" s="18" t="s">
        <v>156</v>
      </c>
    </row>
    <row r="12" spans="1:15" x14ac:dyDescent="0.3">
      <c r="B12" s="15" t="s">
        <v>162</v>
      </c>
      <c r="C12" s="44"/>
    </row>
    <row r="13" spans="1:15" ht="15.6" x14ac:dyDescent="0.3">
      <c r="A13" s="13"/>
      <c r="B13" s="15" t="s">
        <v>163</v>
      </c>
      <c r="C13" s="44"/>
    </row>
    <row r="14" spans="1:15" ht="15.6" x14ac:dyDescent="0.3">
      <c r="A14" s="13"/>
    </row>
    <row r="15" spans="1:15" x14ac:dyDescent="0.3">
      <c r="B15" s="655" t="s">
        <v>164</v>
      </c>
      <c r="C15" s="655"/>
      <c r="D15" s="655"/>
      <c r="E15" s="655"/>
      <c r="F15" s="655"/>
      <c r="G15" s="655"/>
      <c r="H15" s="655"/>
      <c r="I15" s="655"/>
      <c r="J15" s="655"/>
      <c r="K15" s="655"/>
      <c r="L15" s="655"/>
      <c r="M15" s="655"/>
      <c r="N15" s="655"/>
      <c r="O15" s="655"/>
    </row>
    <row r="16" spans="1:15" ht="15" thickBot="1" x14ac:dyDescent="0.35">
      <c r="B16" s="20"/>
      <c r="C16" s="20"/>
      <c r="D16" s="20"/>
      <c r="E16" s="20"/>
      <c r="F16" s="20"/>
      <c r="G16" s="20"/>
      <c r="H16" s="20"/>
      <c r="I16" s="20"/>
      <c r="J16" s="20"/>
      <c r="K16" s="20"/>
      <c r="L16" s="20"/>
      <c r="M16" s="20"/>
      <c r="N16" s="20"/>
      <c r="O16" s="20"/>
    </row>
    <row r="17" spans="1:17" x14ac:dyDescent="0.3">
      <c r="B17" s="656" t="s">
        <v>165</v>
      </c>
      <c r="C17" s="657"/>
      <c r="D17" s="657"/>
      <c r="E17" s="657"/>
      <c r="F17" s="22"/>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46"/>
      <c r="C19" s="47"/>
      <c r="D19" s="47"/>
      <c r="E19" s="48"/>
      <c r="F19" s="49"/>
      <c r="G19" s="46"/>
      <c r="H19" s="47"/>
      <c r="I19" s="47"/>
      <c r="J19" s="47"/>
      <c r="K19" s="47"/>
      <c r="L19" s="47"/>
      <c r="M19" s="47"/>
      <c r="N19" s="47"/>
      <c r="O19" s="48"/>
      <c r="P19" s="49"/>
      <c r="Q19" s="48"/>
    </row>
    <row r="20" spans="1:17" x14ac:dyDescent="0.3">
      <c r="A20" s="50" t="s">
        <v>211</v>
      </c>
      <c r="B20" s="220"/>
      <c r="C20" s="221"/>
      <c r="D20" s="222"/>
      <c r="E20" s="222">
        <v>25</v>
      </c>
      <c r="F20" s="223"/>
      <c r="G20" s="224"/>
      <c r="H20" s="225"/>
      <c r="I20" s="225"/>
      <c r="J20" s="225">
        <v>25</v>
      </c>
      <c r="K20" s="225"/>
      <c r="L20" s="225"/>
      <c r="M20" s="225"/>
      <c r="N20" s="225"/>
      <c r="O20" s="226"/>
      <c r="P20" s="223"/>
      <c r="Q20" s="227">
        <f t="shared" ref="Q20:Q41" si="0">SUM(B20:O20)</f>
        <v>50</v>
      </c>
    </row>
    <row r="21" spans="1:17" x14ac:dyDescent="0.3">
      <c r="A21" s="50" t="s">
        <v>212</v>
      </c>
      <c r="B21" s="228"/>
      <c r="C21" s="225"/>
      <c r="D21" s="229"/>
      <c r="E21" s="229">
        <v>25</v>
      </c>
      <c r="F21" s="223"/>
      <c r="G21" s="224"/>
      <c r="H21" s="225"/>
      <c r="I21" s="225"/>
      <c r="J21" s="225">
        <v>25</v>
      </c>
      <c r="K21" s="225"/>
      <c r="L21" s="225"/>
      <c r="M21" s="225"/>
      <c r="N21" s="225"/>
      <c r="O21" s="226"/>
      <c r="P21" s="223"/>
      <c r="Q21" s="230">
        <f t="shared" si="0"/>
        <v>50</v>
      </c>
    </row>
    <row r="22" spans="1:17" x14ac:dyDescent="0.3">
      <c r="A22" s="50" t="s">
        <v>213</v>
      </c>
      <c r="B22" s="228"/>
      <c r="C22" s="225"/>
      <c r="D22" s="229"/>
      <c r="E22" s="222">
        <v>25</v>
      </c>
      <c r="F22" s="223"/>
      <c r="G22" s="224"/>
      <c r="H22" s="225"/>
      <c r="I22" s="225"/>
      <c r="J22" s="225">
        <v>10</v>
      </c>
      <c r="K22" s="225"/>
      <c r="L22" s="225"/>
      <c r="M22" s="225"/>
      <c r="N22" s="225"/>
      <c r="O22" s="226"/>
      <c r="P22" s="223"/>
      <c r="Q22" s="230">
        <f t="shared" si="0"/>
        <v>35</v>
      </c>
    </row>
    <row r="23" spans="1:17" x14ac:dyDescent="0.3">
      <c r="A23" s="50" t="s">
        <v>214</v>
      </c>
      <c r="B23" s="228"/>
      <c r="C23" s="225"/>
      <c r="D23" s="229"/>
      <c r="E23" s="229">
        <v>25</v>
      </c>
      <c r="F23" s="223"/>
      <c r="G23" s="224"/>
      <c r="H23" s="225"/>
      <c r="I23" s="225"/>
      <c r="J23" s="225">
        <v>15</v>
      </c>
      <c r="K23" s="225"/>
      <c r="L23" s="225"/>
      <c r="M23" s="225"/>
      <c r="N23" s="225"/>
      <c r="O23" s="226"/>
      <c r="P23" s="223"/>
      <c r="Q23" s="230">
        <f t="shared" si="0"/>
        <v>40</v>
      </c>
    </row>
    <row r="24" spans="1:17" x14ac:dyDescent="0.3">
      <c r="A24" s="50" t="s">
        <v>215</v>
      </c>
      <c r="B24" s="228"/>
      <c r="C24" s="225"/>
      <c r="D24" s="229"/>
      <c r="E24" s="222">
        <v>25</v>
      </c>
      <c r="F24" s="223"/>
      <c r="G24" s="224"/>
      <c r="H24" s="225"/>
      <c r="I24" s="225"/>
      <c r="J24" s="225">
        <v>20</v>
      </c>
      <c r="K24" s="225"/>
      <c r="L24" s="225"/>
      <c r="M24" s="225"/>
      <c r="N24" s="225"/>
      <c r="O24" s="226"/>
      <c r="P24" s="223"/>
      <c r="Q24" s="230">
        <f t="shared" si="0"/>
        <v>45</v>
      </c>
    </row>
    <row r="25" spans="1:17" x14ac:dyDescent="0.3">
      <c r="A25" s="50" t="s">
        <v>216</v>
      </c>
      <c r="B25" s="228"/>
      <c r="C25" s="225"/>
      <c r="D25" s="229"/>
      <c r="E25" s="229">
        <v>25</v>
      </c>
      <c r="F25" s="223"/>
      <c r="G25" s="224"/>
      <c r="H25" s="225"/>
      <c r="I25" s="225"/>
      <c r="J25" s="225">
        <v>15</v>
      </c>
      <c r="K25" s="225"/>
      <c r="L25" s="225"/>
      <c r="M25" s="225"/>
      <c r="N25" s="225"/>
      <c r="O25" s="226"/>
      <c r="P25" s="223"/>
      <c r="Q25" s="230">
        <f t="shared" si="0"/>
        <v>40</v>
      </c>
    </row>
    <row r="26" spans="1:17" x14ac:dyDescent="0.3">
      <c r="A26" s="50" t="s">
        <v>217</v>
      </c>
      <c r="B26" s="228"/>
      <c r="C26" s="225"/>
      <c r="D26" s="229"/>
      <c r="E26" s="222">
        <v>25</v>
      </c>
      <c r="F26" s="223"/>
      <c r="G26" s="224"/>
      <c r="H26" s="225"/>
      <c r="I26" s="225"/>
      <c r="J26" s="225">
        <v>15</v>
      </c>
      <c r="K26" s="225"/>
      <c r="L26" s="225"/>
      <c r="M26" s="225"/>
      <c r="N26" s="225"/>
      <c r="O26" s="226"/>
      <c r="P26" s="223"/>
      <c r="Q26" s="230">
        <f t="shared" si="0"/>
        <v>40</v>
      </c>
    </row>
    <row r="27" spans="1:17" x14ac:dyDescent="0.3">
      <c r="A27" s="50" t="s">
        <v>218</v>
      </c>
      <c r="B27" s="228"/>
      <c r="C27" s="225"/>
      <c r="D27" s="229"/>
      <c r="E27" s="229">
        <v>25</v>
      </c>
      <c r="F27" s="223"/>
      <c r="G27" s="224"/>
      <c r="H27" s="225"/>
      <c r="I27" s="225"/>
      <c r="J27" s="225">
        <v>15</v>
      </c>
      <c r="K27" s="225"/>
      <c r="L27" s="225"/>
      <c r="M27" s="225"/>
      <c r="N27" s="225"/>
      <c r="O27" s="226"/>
      <c r="P27" s="223"/>
      <c r="Q27" s="230">
        <f t="shared" si="0"/>
        <v>40</v>
      </c>
    </row>
    <row r="28" spans="1:17" x14ac:dyDescent="0.3">
      <c r="A28" s="50" t="s">
        <v>219</v>
      </c>
      <c r="B28" s="228"/>
      <c r="C28" s="225"/>
      <c r="D28" s="229"/>
      <c r="E28" s="222">
        <v>25</v>
      </c>
      <c r="F28" s="223"/>
      <c r="G28" s="224"/>
      <c r="H28" s="225"/>
      <c r="I28" s="225"/>
      <c r="J28" s="225">
        <v>15</v>
      </c>
      <c r="K28" s="225"/>
      <c r="L28" s="225"/>
      <c r="M28" s="225"/>
      <c r="N28" s="225"/>
      <c r="O28" s="226"/>
      <c r="P28" s="223"/>
      <c r="Q28" s="230">
        <f t="shared" si="0"/>
        <v>40</v>
      </c>
    </row>
    <row r="29" spans="1:17" x14ac:dyDescent="0.3">
      <c r="A29" s="50" t="s">
        <v>220</v>
      </c>
      <c r="B29" s="228"/>
      <c r="C29" s="225"/>
      <c r="D29" s="229"/>
      <c r="E29" s="229">
        <v>25</v>
      </c>
      <c r="F29" s="223"/>
      <c r="G29" s="224"/>
      <c r="H29" s="225"/>
      <c r="I29" s="225"/>
      <c r="J29" s="225">
        <v>25</v>
      </c>
      <c r="K29" s="225"/>
      <c r="L29" s="225"/>
      <c r="M29" s="225"/>
      <c r="N29" s="225"/>
      <c r="O29" s="226"/>
      <c r="P29" s="223"/>
      <c r="Q29" s="230">
        <f t="shared" si="0"/>
        <v>50</v>
      </c>
    </row>
    <row r="30" spans="1:17" x14ac:dyDescent="0.3">
      <c r="A30" s="50" t="s">
        <v>221</v>
      </c>
      <c r="B30" s="228"/>
      <c r="C30" s="225"/>
      <c r="D30" s="229"/>
      <c r="E30" s="222">
        <v>25</v>
      </c>
      <c r="F30" s="223"/>
      <c r="G30" s="224"/>
      <c r="H30" s="225"/>
      <c r="I30" s="225"/>
      <c r="J30" s="225">
        <v>15</v>
      </c>
      <c r="K30" s="225"/>
      <c r="L30" s="225"/>
      <c r="M30" s="225"/>
      <c r="N30" s="225"/>
      <c r="O30" s="226"/>
      <c r="P30" s="223"/>
      <c r="Q30" s="230">
        <f t="shared" si="0"/>
        <v>40</v>
      </c>
    </row>
    <row r="31" spans="1:17" x14ac:dyDescent="0.3">
      <c r="A31" s="50" t="s">
        <v>222</v>
      </c>
      <c r="B31" s="228"/>
      <c r="C31" s="225"/>
      <c r="D31" s="229"/>
      <c r="E31" s="229">
        <v>25</v>
      </c>
      <c r="F31" s="223"/>
      <c r="G31" s="224"/>
      <c r="H31" s="225"/>
      <c r="I31" s="225"/>
      <c r="J31" s="225">
        <v>25</v>
      </c>
      <c r="K31" s="225"/>
      <c r="L31" s="225"/>
      <c r="M31" s="225"/>
      <c r="N31" s="225"/>
      <c r="O31" s="226"/>
      <c r="P31" s="223"/>
      <c r="Q31" s="230">
        <f t="shared" si="0"/>
        <v>50</v>
      </c>
    </row>
    <row r="32" spans="1:17" x14ac:dyDescent="0.3">
      <c r="A32" s="50" t="s">
        <v>223</v>
      </c>
      <c r="B32" s="228"/>
      <c r="C32" s="225"/>
      <c r="D32" s="229"/>
      <c r="E32" s="222">
        <v>25</v>
      </c>
      <c r="F32" s="223"/>
      <c r="G32" s="224"/>
      <c r="H32" s="225"/>
      <c r="I32" s="225"/>
      <c r="J32" s="225">
        <v>25</v>
      </c>
      <c r="K32" s="225"/>
      <c r="L32" s="225"/>
      <c r="M32" s="225"/>
      <c r="N32" s="225"/>
      <c r="O32" s="226"/>
      <c r="P32" s="223"/>
      <c r="Q32" s="230">
        <f t="shared" si="0"/>
        <v>50</v>
      </c>
    </row>
    <row r="33" spans="1:17" x14ac:dyDescent="0.3">
      <c r="A33" s="50" t="s">
        <v>224</v>
      </c>
      <c r="B33" s="228"/>
      <c r="C33" s="225"/>
      <c r="D33" s="229"/>
      <c r="E33" s="229">
        <v>25</v>
      </c>
      <c r="F33" s="223"/>
      <c r="G33" s="224"/>
      <c r="H33" s="225"/>
      <c r="I33" s="225"/>
      <c r="J33" s="225">
        <v>25</v>
      </c>
      <c r="K33" s="225"/>
      <c r="L33" s="225"/>
      <c r="M33" s="225"/>
      <c r="N33" s="225"/>
      <c r="O33" s="226"/>
      <c r="P33" s="223"/>
      <c r="Q33" s="230">
        <f t="shared" si="0"/>
        <v>50</v>
      </c>
    </row>
    <row r="34" spans="1:17" x14ac:dyDescent="0.3">
      <c r="A34" s="50" t="s">
        <v>225</v>
      </c>
      <c r="B34" s="228"/>
      <c r="C34" s="225"/>
      <c r="D34" s="229"/>
      <c r="E34" s="222">
        <v>25</v>
      </c>
      <c r="F34" s="223"/>
      <c r="G34" s="224"/>
      <c r="H34" s="225"/>
      <c r="I34" s="225"/>
      <c r="J34" s="225">
        <v>15</v>
      </c>
      <c r="K34" s="225"/>
      <c r="L34" s="225"/>
      <c r="M34" s="225"/>
      <c r="N34" s="225"/>
      <c r="O34" s="226"/>
      <c r="P34" s="223"/>
      <c r="Q34" s="230">
        <f t="shared" si="0"/>
        <v>40</v>
      </c>
    </row>
    <row r="35" spans="1:17" x14ac:dyDescent="0.3">
      <c r="A35" s="50" t="s">
        <v>226</v>
      </c>
      <c r="B35" s="228"/>
      <c r="C35" s="225"/>
      <c r="D35" s="229"/>
      <c r="E35" s="229">
        <v>25</v>
      </c>
      <c r="F35" s="223"/>
      <c r="G35" s="224"/>
      <c r="H35" s="225"/>
      <c r="I35" s="225"/>
      <c r="J35" s="225">
        <v>25</v>
      </c>
      <c r="K35" s="225"/>
      <c r="L35" s="225"/>
      <c r="M35" s="225"/>
      <c r="N35" s="225"/>
      <c r="O35" s="226"/>
      <c r="P35" s="223"/>
      <c r="Q35" s="230">
        <f t="shared" si="0"/>
        <v>50</v>
      </c>
    </row>
    <row r="36" spans="1:17" x14ac:dyDescent="0.3">
      <c r="A36" s="50" t="s">
        <v>227</v>
      </c>
      <c r="B36" s="228"/>
      <c r="C36" s="225"/>
      <c r="D36" s="229"/>
      <c r="E36" s="222">
        <v>25</v>
      </c>
      <c r="F36" s="223"/>
      <c r="G36" s="224"/>
      <c r="H36" s="225"/>
      <c r="I36" s="225"/>
      <c r="J36" s="225">
        <v>10</v>
      </c>
      <c r="K36" s="225"/>
      <c r="L36" s="225"/>
      <c r="M36" s="225"/>
      <c r="N36" s="225"/>
      <c r="O36" s="226"/>
      <c r="P36" s="223"/>
      <c r="Q36" s="230">
        <f t="shared" si="0"/>
        <v>35</v>
      </c>
    </row>
    <row r="37" spans="1:17" x14ac:dyDescent="0.3">
      <c r="A37" s="50" t="s">
        <v>228</v>
      </c>
      <c r="B37" s="228"/>
      <c r="C37" s="225"/>
      <c r="D37" s="229"/>
      <c r="E37" s="229">
        <v>25</v>
      </c>
      <c r="F37" s="223"/>
      <c r="G37" s="224"/>
      <c r="H37" s="225"/>
      <c r="I37" s="225"/>
      <c r="J37" s="225">
        <v>15</v>
      </c>
      <c r="K37" s="225"/>
      <c r="L37" s="225"/>
      <c r="M37" s="225"/>
      <c r="N37" s="225"/>
      <c r="O37" s="226"/>
      <c r="P37" s="223"/>
      <c r="Q37" s="230">
        <f t="shared" si="0"/>
        <v>40</v>
      </c>
    </row>
    <row r="38" spans="1:17" x14ac:dyDescent="0.3">
      <c r="A38" s="50" t="s">
        <v>229</v>
      </c>
      <c r="B38" s="228"/>
      <c r="C38" s="225"/>
      <c r="D38" s="229"/>
      <c r="E38" s="222">
        <v>25</v>
      </c>
      <c r="F38" s="223"/>
      <c r="G38" s="224"/>
      <c r="H38" s="225"/>
      <c r="I38" s="225"/>
      <c r="J38" s="225">
        <v>15</v>
      </c>
      <c r="K38" s="225"/>
      <c r="L38" s="225"/>
      <c r="M38" s="225"/>
      <c r="N38" s="225"/>
      <c r="O38" s="226"/>
      <c r="P38" s="223"/>
      <c r="Q38" s="230">
        <f t="shared" si="0"/>
        <v>40</v>
      </c>
    </row>
    <row r="39" spans="1:17" x14ac:dyDescent="0.3">
      <c r="A39" s="50" t="s">
        <v>230</v>
      </c>
      <c r="B39" s="228"/>
      <c r="C39" s="225"/>
      <c r="D39" s="229"/>
      <c r="E39" s="229">
        <v>25</v>
      </c>
      <c r="F39" s="223"/>
      <c r="G39" s="224"/>
      <c r="H39" s="225"/>
      <c r="I39" s="225"/>
      <c r="J39" s="225">
        <v>15</v>
      </c>
      <c r="K39" s="225"/>
      <c r="L39" s="225"/>
      <c r="M39" s="225"/>
      <c r="N39" s="225"/>
      <c r="O39" s="226"/>
      <c r="P39" s="223"/>
      <c r="Q39" s="230">
        <f t="shared" si="0"/>
        <v>40</v>
      </c>
    </row>
    <row r="40" spans="1:17" x14ac:dyDescent="0.3">
      <c r="A40" s="50" t="s">
        <v>231</v>
      </c>
      <c r="B40" s="228"/>
      <c r="C40" s="225"/>
      <c r="D40" s="229"/>
      <c r="E40" s="222">
        <v>25</v>
      </c>
      <c r="F40" s="223"/>
      <c r="G40" s="224"/>
      <c r="H40" s="225"/>
      <c r="I40" s="225"/>
      <c r="J40" s="225">
        <v>25</v>
      </c>
      <c r="K40" s="225"/>
      <c r="L40" s="225"/>
      <c r="M40" s="225"/>
      <c r="N40" s="225"/>
      <c r="O40" s="226"/>
      <c r="P40" s="223"/>
      <c r="Q40" s="230">
        <f t="shared" si="0"/>
        <v>50</v>
      </c>
    </row>
    <row r="41" spans="1:17" ht="15" thickBot="1" x14ac:dyDescent="0.35">
      <c r="A41" s="50" t="s">
        <v>232</v>
      </c>
      <c r="B41" s="228"/>
      <c r="C41" s="225"/>
      <c r="D41" s="229"/>
      <c r="E41" s="229">
        <v>25</v>
      </c>
      <c r="F41" s="223"/>
      <c r="G41" s="224"/>
      <c r="H41" s="225"/>
      <c r="I41" s="225"/>
      <c r="J41" s="225">
        <v>0</v>
      </c>
      <c r="K41" s="225"/>
      <c r="L41" s="225"/>
      <c r="M41" s="225"/>
      <c r="N41" s="225"/>
      <c r="O41" s="226"/>
      <c r="P41" s="223"/>
      <c r="Q41" s="230">
        <f t="shared" si="0"/>
        <v>25</v>
      </c>
    </row>
    <row r="42" spans="1:17" ht="29.4" thickBot="1" x14ac:dyDescent="0.35">
      <c r="A42" s="40" t="s">
        <v>184</v>
      </c>
      <c r="B42" s="231">
        <v>3000</v>
      </c>
      <c r="C42" s="232">
        <v>0</v>
      </c>
      <c r="D42" s="232">
        <v>0</v>
      </c>
      <c r="E42" s="233">
        <v>500</v>
      </c>
      <c r="F42" s="223"/>
      <c r="G42" s="231">
        <v>0</v>
      </c>
      <c r="H42" s="232">
        <v>0</v>
      </c>
      <c r="I42" s="232">
        <v>0</v>
      </c>
      <c r="J42" s="232">
        <v>300</v>
      </c>
      <c r="K42" s="232">
        <v>25</v>
      </c>
      <c r="L42" s="232">
        <v>0</v>
      </c>
      <c r="M42" s="232">
        <v>200</v>
      </c>
      <c r="N42" s="232">
        <v>50</v>
      </c>
      <c r="O42" s="233"/>
      <c r="P42" s="223"/>
      <c r="Q42" s="234">
        <f>SUM(B42:O42)</f>
        <v>4075</v>
      </c>
    </row>
    <row r="43" spans="1:17" ht="15" thickBot="1" x14ac:dyDescent="0.35">
      <c r="A43" s="41" t="s">
        <v>185</v>
      </c>
      <c r="B43" s="235">
        <f t="shared" ref="B43:D43" si="1">SUM(B20:B42)</f>
        <v>3000</v>
      </c>
      <c r="C43" s="235">
        <f t="shared" si="1"/>
        <v>0</v>
      </c>
      <c r="D43" s="235">
        <f t="shared" si="1"/>
        <v>0</v>
      </c>
      <c r="E43" s="235">
        <f>SUM(E20:E42)</f>
        <v>1050</v>
      </c>
      <c r="F43" s="235">
        <f t="shared" ref="F43:O43" si="2">SUM(F20:F42)</f>
        <v>0</v>
      </c>
      <c r="G43" s="235">
        <f t="shared" si="2"/>
        <v>0</v>
      </c>
      <c r="H43" s="235">
        <f t="shared" si="2"/>
        <v>0</v>
      </c>
      <c r="I43" s="235">
        <f t="shared" si="2"/>
        <v>0</v>
      </c>
      <c r="J43" s="235">
        <f t="shared" si="2"/>
        <v>690</v>
      </c>
      <c r="K43" s="235">
        <f t="shared" si="2"/>
        <v>25</v>
      </c>
      <c r="L43" s="235">
        <f t="shared" si="2"/>
        <v>0</v>
      </c>
      <c r="M43" s="235">
        <f t="shared" si="2"/>
        <v>200</v>
      </c>
      <c r="N43" s="235">
        <f t="shared" si="2"/>
        <v>50</v>
      </c>
      <c r="O43" s="235">
        <f t="shared" si="2"/>
        <v>0</v>
      </c>
      <c r="P43" s="236"/>
      <c r="Q43" s="237">
        <f>SUM(Q19:Q42)</f>
        <v>5015</v>
      </c>
    </row>
    <row r="44" spans="1:17" x14ac:dyDescent="0.3">
      <c r="Q44" s="42" t="s">
        <v>186</v>
      </c>
    </row>
    <row r="46" spans="1:17" ht="21" customHeight="1" x14ac:dyDescent="0.3">
      <c r="A46" s="660" t="s">
        <v>187</v>
      </c>
      <c r="B46" s="660"/>
      <c r="C46" s="660"/>
      <c r="D46" s="660"/>
      <c r="E46" s="660"/>
      <c r="F46" s="660"/>
      <c r="G46" s="660"/>
      <c r="H46" s="660"/>
    </row>
    <row r="47" spans="1:17" x14ac:dyDescent="0.3">
      <c r="A47" s="660"/>
      <c r="B47" s="660"/>
      <c r="C47" s="660"/>
      <c r="D47" s="660"/>
      <c r="E47" s="660"/>
      <c r="F47" s="660"/>
      <c r="G47" s="660"/>
      <c r="H47" s="660"/>
    </row>
    <row r="48" spans="1:17" x14ac:dyDescent="0.3">
      <c r="A48" s="660"/>
      <c r="B48" s="660"/>
      <c r="C48" s="660"/>
      <c r="D48" s="660"/>
      <c r="E48" s="660"/>
      <c r="F48" s="660"/>
      <c r="G48" s="660"/>
      <c r="H48" s="660"/>
    </row>
    <row r="49" spans="1:8" ht="15.6" x14ac:dyDescent="0.3">
      <c r="A49" s="13" t="s">
        <v>188</v>
      </c>
      <c r="B49" s="653"/>
      <c r="C49" s="654"/>
      <c r="D49" s="654"/>
      <c r="E49" s="14"/>
    </row>
    <row r="50" spans="1:8" ht="15.6" x14ac:dyDescent="0.3">
      <c r="A50" s="13" t="s">
        <v>190</v>
      </c>
      <c r="B50" s="653"/>
      <c r="C50" s="654"/>
      <c r="D50" s="654"/>
      <c r="E50" s="661"/>
    </row>
    <row r="51" spans="1:8" ht="15.6" x14ac:dyDescent="0.3">
      <c r="A51" s="13"/>
    </row>
    <row r="52" spans="1:8" ht="15.6" x14ac:dyDescent="0.3">
      <c r="A52" s="13"/>
    </row>
    <row r="53" spans="1:8" x14ac:dyDescent="0.3">
      <c r="A53" s="662" t="s">
        <v>192</v>
      </c>
      <c r="B53" s="662"/>
      <c r="C53" s="662"/>
      <c r="D53" s="662"/>
      <c r="E53" s="662"/>
      <c r="F53" s="662"/>
      <c r="G53" s="662"/>
      <c r="H53" s="662"/>
    </row>
    <row r="54" spans="1:8" x14ac:dyDescent="0.3">
      <c r="A54" s="662"/>
      <c r="B54" s="662"/>
      <c r="C54" s="662"/>
      <c r="D54" s="662"/>
      <c r="E54" s="662"/>
      <c r="F54" s="662"/>
      <c r="G54" s="662"/>
      <c r="H54" s="662"/>
    </row>
    <row r="55" spans="1:8" ht="15.6" x14ac:dyDescent="0.3">
      <c r="A55" s="13" t="s">
        <v>193</v>
      </c>
      <c r="B55" s="653"/>
      <c r="C55" s="654"/>
      <c r="D55" s="654"/>
      <c r="E55" s="661"/>
    </row>
    <row r="56" spans="1:8" ht="15.6" x14ac:dyDescent="0.3">
      <c r="A56" s="13" t="s">
        <v>194</v>
      </c>
      <c r="B56" s="653"/>
      <c r="C56" s="654"/>
      <c r="D56" s="654"/>
      <c r="E56" s="661"/>
    </row>
    <row r="57" spans="1:8" ht="15.6" x14ac:dyDescent="0.3">
      <c r="A57" s="13"/>
      <c r="B57" s="663"/>
      <c r="C57" s="663"/>
      <c r="D57" s="663"/>
      <c r="E57" s="663"/>
    </row>
    <row r="59" spans="1:8" x14ac:dyDescent="0.3">
      <c r="A59" s="8" t="s">
        <v>195</v>
      </c>
      <c r="B59" s="719" t="s">
        <v>196</v>
      </c>
      <c r="C59" s="719"/>
      <c r="D59" s="719"/>
      <c r="E59" s="719"/>
    </row>
    <row r="60" spans="1:8" x14ac:dyDescent="0.3">
      <c r="B60" s="719" t="s">
        <v>197</v>
      </c>
      <c r="C60" s="719"/>
      <c r="D60" s="719"/>
      <c r="E60" s="719"/>
    </row>
  </sheetData>
  <mergeCells count="15">
    <mergeCell ref="B57:E57"/>
    <mergeCell ref="B59:E59"/>
    <mergeCell ref="B60:E60"/>
    <mergeCell ref="A46:H48"/>
    <mergeCell ref="B49:D49"/>
    <mergeCell ref="B50:E50"/>
    <mergeCell ref="A53:H54"/>
    <mergeCell ref="B55:E55"/>
    <mergeCell ref="B56:E56"/>
    <mergeCell ref="B7:D7"/>
    <mergeCell ref="D8:G8"/>
    <mergeCell ref="D9:G9"/>
    <mergeCell ref="B15:O15"/>
    <mergeCell ref="B17:E17"/>
    <mergeCell ref="G17:O17"/>
  </mergeCells>
  <hyperlinks>
    <hyperlink ref="B59" r:id="rId1" xr:uid="{F6267868-C890-4D54-879C-196069D1F081}"/>
    <hyperlink ref="B60" r:id="rId2" xr:uid="{DE04EB5E-A106-4185-B2DB-F23F0BAB46A1}"/>
  </hyperlinks>
  <pageMargins left="0.7" right="0.7" top="0.75" bottom="0.75" header="0.3" footer="0.3"/>
  <pageSetup scale="51" orientation="landscape" r:id="rId3"/>
  <legacyDrawing r:id="rId4"/>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D612D-FC13-449B-A9DC-FD5574819DD0}">
  <sheetPr>
    <pageSetUpPr fitToPage="1"/>
  </sheetPr>
  <dimension ref="A1:Q49"/>
  <sheetViews>
    <sheetView topLeftCell="A4" zoomScale="87" zoomScaleNormal="70" workbookViewId="0">
      <selection activeCell="B32" sqref="B32:O32"/>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377</v>
      </c>
      <c r="C7" s="634"/>
      <c r="D7" s="634"/>
      <c r="E7" s="132"/>
      <c r="G7" s="127"/>
      <c r="H7" s="127"/>
      <c r="I7" s="127"/>
      <c r="J7" s="127"/>
      <c r="K7" s="127"/>
      <c r="L7" s="127"/>
      <c r="M7" s="127"/>
      <c r="N7" s="127"/>
      <c r="O7" s="127"/>
      <c r="P7" s="127"/>
      <c r="Q7" s="127"/>
    </row>
    <row r="8" spans="1:17" ht="15.6" x14ac:dyDescent="0.3">
      <c r="A8" s="131" t="s">
        <v>154</v>
      </c>
      <c r="B8" s="133" t="s">
        <v>155</v>
      </c>
      <c r="C8" s="134"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t="s">
        <v>156</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c r="B20" s="156"/>
      <c r="C20" s="157"/>
      <c r="D20" s="158"/>
      <c r="E20" s="158"/>
      <c r="F20" s="154"/>
      <c r="G20" s="159"/>
      <c r="H20" s="160"/>
      <c r="I20" s="160"/>
      <c r="J20" s="160"/>
      <c r="K20" s="160"/>
      <c r="L20" s="160"/>
      <c r="M20" s="160"/>
      <c r="N20" s="160"/>
      <c r="O20" s="161"/>
      <c r="P20" s="154"/>
      <c r="Q20" s="162">
        <f t="shared" ref="Q20:Q30" si="0">SUM(B20:O20)</f>
        <v>0</v>
      </c>
    </row>
    <row r="21" spans="1:17" x14ac:dyDescent="0.3">
      <c r="A21" s="163"/>
      <c r="B21" s="164"/>
      <c r="C21" s="160"/>
      <c r="D21" s="165"/>
      <c r="E21" s="165"/>
      <c r="F21" s="154"/>
      <c r="G21" s="159"/>
      <c r="H21" s="160"/>
      <c r="I21" s="160"/>
      <c r="J21" s="160"/>
      <c r="K21" s="160"/>
      <c r="L21" s="160"/>
      <c r="M21" s="160"/>
      <c r="N21" s="160"/>
      <c r="O21" s="161"/>
      <c r="P21" s="154"/>
      <c r="Q21" s="166">
        <f t="shared" si="0"/>
        <v>0</v>
      </c>
    </row>
    <row r="22" spans="1:17" x14ac:dyDescent="0.3">
      <c r="A22" s="163"/>
      <c r="B22" s="164"/>
      <c r="C22" s="160"/>
      <c r="D22" s="165"/>
      <c r="E22" s="165"/>
      <c r="F22" s="154"/>
      <c r="G22" s="159"/>
      <c r="H22" s="160"/>
      <c r="I22" s="160"/>
      <c r="J22" s="160"/>
      <c r="K22" s="160"/>
      <c r="L22" s="160"/>
      <c r="M22" s="160"/>
      <c r="N22" s="160"/>
      <c r="O22" s="161"/>
      <c r="P22" s="154"/>
      <c r="Q22" s="166">
        <f t="shared" si="0"/>
        <v>0</v>
      </c>
    </row>
    <row r="23" spans="1:17" x14ac:dyDescent="0.3">
      <c r="A23" s="163"/>
      <c r="B23" s="164"/>
      <c r="C23" s="160"/>
      <c r="D23" s="165"/>
      <c r="E23" s="165"/>
      <c r="F23" s="154"/>
      <c r="G23" s="159"/>
      <c r="H23" s="160"/>
      <c r="I23" s="160"/>
      <c r="J23" s="160"/>
      <c r="K23" s="160"/>
      <c r="L23" s="160"/>
      <c r="M23" s="160"/>
      <c r="N23" s="160"/>
      <c r="O23" s="161"/>
      <c r="P23" s="154"/>
      <c r="Q23" s="166">
        <f t="shared" si="0"/>
        <v>0</v>
      </c>
    </row>
    <row r="24" spans="1:17" x14ac:dyDescent="0.3">
      <c r="A24" s="163"/>
      <c r="B24" s="164"/>
      <c r="C24" s="160"/>
      <c r="D24" s="165"/>
      <c r="E24" s="165"/>
      <c r="F24" s="154"/>
      <c r="G24" s="159"/>
      <c r="H24" s="160"/>
      <c r="I24" s="160"/>
      <c r="J24" s="160"/>
      <c r="K24" s="160"/>
      <c r="L24" s="160"/>
      <c r="M24" s="160"/>
      <c r="N24" s="160"/>
      <c r="O24" s="161"/>
      <c r="P24" s="154"/>
      <c r="Q24" s="166">
        <f t="shared" si="0"/>
        <v>0</v>
      </c>
    </row>
    <row r="25" spans="1:17" x14ac:dyDescent="0.3">
      <c r="A25" s="163"/>
      <c r="B25" s="164"/>
      <c r="C25" s="160"/>
      <c r="D25" s="165"/>
      <c r="E25" s="165"/>
      <c r="F25" s="154"/>
      <c r="G25" s="159"/>
      <c r="H25" s="160"/>
      <c r="I25" s="160"/>
      <c r="J25" s="160"/>
      <c r="K25" s="160"/>
      <c r="L25" s="160"/>
      <c r="M25" s="160"/>
      <c r="N25" s="160"/>
      <c r="O25" s="161"/>
      <c r="P25" s="154"/>
      <c r="Q25" s="166">
        <f t="shared" si="0"/>
        <v>0</v>
      </c>
    </row>
    <row r="26" spans="1:17" x14ac:dyDescent="0.3">
      <c r="A26" s="163"/>
      <c r="B26" s="164"/>
      <c r="C26" s="160"/>
      <c r="D26" s="165"/>
      <c r="E26" s="165"/>
      <c r="F26" s="154"/>
      <c r="G26" s="159"/>
      <c r="H26" s="160"/>
      <c r="I26" s="160"/>
      <c r="J26" s="160"/>
      <c r="K26" s="160"/>
      <c r="L26" s="160"/>
      <c r="M26" s="160"/>
      <c r="N26" s="160"/>
      <c r="O26" s="161"/>
      <c r="P26" s="154"/>
      <c r="Q26" s="166">
        <f t="shared" si="0"/>
        <v>0</v>
      </c>
    </row>
    <row r="27" spans="1:17" x14ac:dyDescent="0.3">
      <c r="A27" s="163"/>
      <c r="B27" s="164"/>
      <c r="C27" s="160"/>
      <c r="D27" s="165"/>
      <c r="E27" s="165"/>
      <c r="F27" s="154"/>
      <c r="G27" s="159"/>
      <c r="H27" s="160"/>
      <c r="I27" s="160"/>
      <c r="J27" s="160"/>
      <c r="K27" s="160"/>
      <c r="L27" s="160"/>
      <c r="M27" s="160"/>
      <c r="N27" s="160"/>
      <c r="O27" s="161"/>
      <c r="P27" s="154"/>
      <c r="Q27" s="166">
        <f t="shared" si="0"/>
        <v>0</v>
      </c>
    </row>
    <row r="28" spans="1:17" x14ac:dyDescent="0.3">
      <c r="A28" s="163"/>
      <c r="B28" s="164"/>
      <c r="C28" s="160"/>
      <c r="D28" s="165"/>
      <c r="E28" s="165"/>
      <c r="F28" s="154"/>
      <c r="G28" s="159"/>
      <c r="H28" s="160"/>
      <c r="I28" s="160"/>
      <c r="J28" s="160"/>
      <c r="K28" s="160"/>
      <c r="L28" s="160"/>
      <c r="M28" s="160"/>
      <c r="N28" s="160"/>
      <c r="O28" s="161"/>
      <c r="P28" s="154"/>
      <c r="Q28" s="166">
        <f t="shared" si="0"/>
        <v>0</v>
      </c>
    </row>
    <row r="29" spans="1:17" x14ac:dyDescent="0.3">
      <c r="A29" s="163"/>
      <c r="B29" s="164"/>
      <c r="C29" s="160"/>
      <c r="D29" s="165"/>
      <c r="E29" s="165"/>
      <c r="F29" s="154"/>
      <c r="G29" s="159"/>
      <c r="H29" s="160"/>
      <c r="I29" s="160"/>
      <c r="J29" s="160"/>
      <c r="K29" s="160"/>
      <c r="L29" s="160"/>
      <c r="M29" s="160"/>
      <c r="N29" s="160"/>
      <c r="O29" s="161"/>
      <c r="P29" s="154"/>
      <c r="Q29" s="166">
        <f t="shared" si="0"/>
        <v>0</v>
      </c>
    </row>
    <row r="30" spans="1:17" ht="15" thickBot="1" x14ac:dyDescent="0.35">
      <c r="A30" s="167"/>
      <c r="B30" s="164"/>
      <c r="C30" s="160"/>
      <c r="D30" s="165"/>
      <c r="E30" s="165"/>
      <c r="F30" s="154"/>
      <c r="G30" s="159"/>
      <c r="H30" s="160"/>
      <c r="I30" s="160"/>
      <c r="J30" s="160"/>
      <c r="K30" s="160"/>
      <c r="L30" s="160"/>
      <c r="M30" s="160"/>
      <c r="N30" s="160"/>
      <c r="O30" s="161"/>
      <c r="P30" s="154"/>
      <c r="Q30" s="168">
        <f t="shared" si="0"/>
        <v>0</v>
      </c>
    </row>
    <row r="31" spans="1:17" ht="29.4" thickBot="1" x14ac:dyDescent="0.35">
      <c r="A31" s="169" t="s">
        <v>184</v>
      </c>
      <c r="B31" s="180">
        <v>172800</v>
      </c>
      <c r="C31" s="181"/>
      <c r="D31" s="181">
        <v>24000</v>
      </c>
      <c r="E31" s="182">
        <v>22000</v>
      </c>
      <c r="F31" s="183"/>
      <c r="G31" s="180">
        <v>10000</v>
      </c>
      <c r="H31" s="181">
        <v>1000</v>
      </c>
      <c r="I31" s="181"/>
      <c r="J31" s="181">
        <v>300</v>
      </c>
      <c r="K31" s="181">
        <v>2500</v>
      </c>
      <c r="L31" s="181">
        <v>400</v>
      </c>
      <c r="M31" s="181">
        <v>12000</v>
      </c>
      <c r="N31" s="181"/>
      <c r="O31" s="182">
        <v>5000</v>
      </c>
      <c r="P31" s="183"/>
      <c r="Q31" s="184">
        <f>SUM(B31:O31)</f>
        <v>250000</v>
      </c>
    </row>
    <row r="32" spans="1:17" ht="15" thickBot="1" x14ac:dyDescent="0.35">
      <c r="A32" s="173" t="s">
        <v>185</v>
      </c>
      <c r="B32" s="185">
        <f>SUM(B20:B31)</f>
        <v>172800</v>
      </c>
      <c r="C32" s="185">
        <f t="shared" ref="C32:O32" si="1">SUM(C20:C31)</f>
        <v>0</v>
      </c>
      <c r="D32" s="185">
        <f t="shared" si="1"/>
        <v>24000</v>
      </c>
      <c r="E32" s="185">
        <f t="shared" si="1"/>
        <v>22000</v>
      </c>
      <c r="F32" s="185">
        <f t="shared" si="1"/>
        <v>0</v>
      </c>
      <c r="G32" s="185">
        <f t="shared" si="1"/>
        <v>10000</v>
      </c>
      <c r="H32" s="185">
        <f t="shared" si="1"/>
        <v>1000</v>
      </c>
      <c r="I32" s="185">
        <f t="shared" si="1"/>
        <v>0</v>
      </c>
      <c r="J32" s="185">
        <f t="shared" si="1"/>
        <v>300</v>
      </c>
      <c r="K32" s="185">
        <f t="shared" si="1"/>
        <v>2500</v>
      </c>
      <c r="L32" s="185">
        <f t="shared" si="1"/>
        <v>400</v>
      </c>
      <c r="M32" s="185">
        <f t="shared" si="1"/>
        <v>12000</v>
      </c>
      <c r="N32" s="185">
        <f t="shared" si="1"/>
        <v>0</v>
      </c>
      <c r="O32" s="185">
        <f t="shared" si="1"/>
        <v>5000</v>
      </c>
      <c r="P32" s="189"/>
      <c r="Q32" s="190">
        <f>SUM(Q19:Q31)</f>
        <v>250000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378</v>
      </c>
      <c r="C38" s="634"/>
      <c r="D38" s="634"/>
      <c r="E38" s="132"/>
    </row>
    <row r="39" spans="1:17" ht="15.6" x14ac:dyDescent="0.3">
      <c r="A39" s="131" t="s">
        <v>190</v>
      </c>
      <c r="B39" s="633" t="s">
        <v>378</v>
      </c>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379</v>
      </c>
      <c r="C44" s="634"/>
      <c r="D44" s="634"/>
      <c r="E44" s="635"/>
    </row>
    <row r="45" spans="1:17" ht="15.6" x14ac:dyDescent="0.3">
      <c r="A45" s="131" t="s">
        <v>194</v>
      </c>
      <c r="B45" s="633" t="s">
        <v>380</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97188C7F-B950-4CB8-BD11-15D88352E931}"/>
    <hyperlink ref="B49" r:id="rId2" xr:uid="{65B74683-5D00-4BD2-AA9C-239421A8608D}"/>
  </hyperlinks>
  <pageMargins left="0.7" right="0.7" top="0.75" bottom="0.75" header="0.3" footer="0.3"/>
  <pageSetup scale="51" orientation="landscape" r:id="rId3"/>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0F35-4492-49ED-965A-F817F530D561}">
  <dimension ref="A1"/>
  <sheetViews>
    <sheetView topLeftCell="A21" workbookViewId="0"/>
  </sheetViews>
  <sheetFormatPr defaultRowHeight="14.4" x14ac:dyDescent="0.3"/>
  <sheetData/>
  <pageMargins left="0.7" right="0.7" top="0.75" bottom="0.75" header="0.3" footer="0.3"/>
  <pageSetup orientation="landscape"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40F4-33D6-42FD-A592-25D1BEC1FDF3}">
  <sheetPr>
    <pageSetUpPr fitToPage="1"/>
  </sheetPr>
  <dimension ref="A1:Q49"/>
  <sheetViews>
    <sheetView topLeftCell="A11" zoomScale="87" zoomScaleNormal="70" workbookViewId="0">
      <selection activeCell="Q32" sqref="B19:Q32"/>
    </sheetView>
  </sheetViews>
  <sheetFormatPr defaultColWidth="8.88671875" defaultRowHeight="14.4" x14ac:dyDescent="0.3"/>
  <cols>
    <col min="1" max="1" width="33.5546875" style="468" customWidth="1"/>
    <col min="2" max="5" width="15.33203125" style="468" customWidth="1"/>
    <col min="6" max="6" width="1.6640625" style="468" customWidth="1"/>
    <col min="7" max="7" width="10.6640625" style="468" customWidth="1"/>
    <col min="8" max="8" width="14" style="468" customWidth="1"/>
    <col min="9" max="9" width="10.6640625" style="468" customWidth="1"/>
    <col min="10" max="10" width="13.33203125" style="468" customWidth="1"/>
    <col min="11" max="11" width="14" style="468" customWidth="1"/>
    <col min="12" max="12" width="15.33203125" style="468" customWidth="1"/>
    <col min="13" max="14" width="10.6640625" style="468" customWidth="1"/>
    <col min="15" max="15" width="19.88671875" style="468" customWidth="1"/>
    <col min="16" max="16" width="2.33203125" style="468" customWidth="1"/>
    <col min="17" max="17" width="12.6640625" style="468" customWidth="1"/>
    <col min="18" max="16384" width="8.88671875" style="468"/>
  </cols>
  <sheetData>
    <row r="1" spans="1:17" ht="21" x14ac:dyDescent="0.4">
      <c r="A1" s="467" t="s">
        <v>148</v>
      </c>
      <c r="G1" s="469"/>
      <c r="H1" s="469"/>
      <c r="I1" s="469"/>
      <c r="J1" s="469"/>
      <c r="K1" s="469"/>
      <c r="L1" s="469"/>
      <c r="M1" s="469"/>
      <c r="N1" s="469"/>
      <c r="O1" s="469"/>
      <c r="P1" s="469"/>
      <c r="Q1" s="469"/>
    </row>
    <row r="2" spans="1:17" ht="21" x14ac:dyDescent="0.4">
      <c r="A2" s="467" t="s">
        <v>149</v>
      </c>
      <c r="G2" s="469"/>
      <c r="H2" s="469"/>
      <c r="I2" s="469"/>
      <c r="J2" s="469"/>
      <c r="K2" s="469"/>
      <c r="L2" s="469"/>
      <c r="M2" s="469"/>
      <c r="N2" s="469"/>
      <c r="O2" s="469"/>
      <c r="P2" s="469"/>
      <c r="Q2" s="469"/>
    </row>
    <row r="3" spans="1:17" ht="15.6" x14ac:dyDescent="0.3">
      <c r="A3" s="470" t="s">
        <v>150</v>
      </c>
      <c r="G3" s="469"/>
      <c r="H3" s="469"/>
      <c r="I3" s="469"/>
      <c r="J3" s="469"/>
      <c r="K3" s="469"/>
      <c r="L3" s="469"/>
      <c r="M3" s="469"/>
      <c r="N3" s="469"/>
      <c r="O3" s="469"/>
      <c r="P3" s="469"/>
      <c r="Q3" s="469"/>
    </row>
    <row r="4" spans="1:17" ht="15.6" x14ac:dyDescent="0.3">
      <c r="A4" s="471" t="s">
        <v>151</v>
      </c>
      <c r="G4" s="469"/>
      <c r="H4" s="469"/>
      <c r="I4" s="469"/>
      <c r="J4" s="469"/>
      <c r="K4" s="469"/>
      <c r="L4" s="469"/>
      <c r="M4" s="469"/>
      <c r="N4" s="469"/>
      <c r="O4" s="469"/>
      <c r="P4" s="469"/>
      <c r="Q4" s="469"/>
    </row>
    <row r="5" spans="1:17" ht="15.6" x14ac:dyDescent="0.3">
      <c r="A5" s="470"/>
      <c r="G5" s="469"/>
      <c r="H5" s="469"/>
      <c r="I5" s="469"/>
      <c r="J5" s="469"/>
      <c r="K5" s="469"/>
      <c r="L5" s="469"/>
      <c r="M5" s="469"/>
      <c r="N5" s="469"/>
      <c r="O5" s="469"/>
      <c r="P5" s="469"/>
      <c r="Q5" s="469"/>
    </row>
    <row r="6" spans="1:17" x14ac:dyDescent="0.3">
      <c r="A6" s="472"/>
      <c r="G6" s="469"/>
      <c r="H6" s="469"/>
      <c r="I6" s="469"/>
      <c r="J6" s="469"/>
      <c r="K6" s="469"/>
      <c r="L6" s="469"/>
      <c r="M6" s="469"/>
      <c r="N6" s="469"/>
      <c r="O6" s="469"/>
      <c r="P6" s="469"/>
      <c r="Q6" s="469"/>
    </row>
    <row r="7" spans="1:17" ht="16.2" thickBot="1" x14ac:dyDescent="0.35">
      <c r="A7" s="473" t="s">
        <v>152</v>
      </c>
      <c r="B7" s="687" t="s">
        <v>596</v>
      </c>
      <c r="C7" s="688"/>
      <c r="D7" s="688"/>
      <c r="E7" s="474"/>
      <c r="G7" s="469"/>
      <c r="H7" s="469"/>
      <c r="I7" s="469"/>
      <c r="J7" s="469"/>
      <c r="K7" s="469"/>
      <c r="L7" s="469"/>
      <c r="M7" s="469"/>
      <c r="N7" s="469"/>
      <c r="O7" s="469"/>
      <c r="P7" s="469"/>
      <c r="Q7" s="469"/>
    </row>
    <row r="8" spans="1:17" ht="16.2" thickBot="1" x14ac:dyDescent="0.35">
      <c r="A8" s="473" t="s">
        <v>154</v>
      </c>
      <c r="B8" s="475" t="s">
        <v>155</v>
      </c>
      <c r="C8" s="534">
        <v>220105</v>
      </c>
      <c r="D8" s="477" t="s">
        <v>157</v>
      </c>
      <c r="E8" s="477"/>
      <c r="G8" s="469"/>
      <c r="M8" s="469"/>
      <c r="N8" s="469"/>
      <c r="O8" s="469"/>
      <c r="P8" s="469"/>
      <c r="Q8" s="469"/>
    </row>
    <row r="9" spans="1:17" ht="15.6" x14ac:dyDescent="0.3">
      <c r="A9" s="473"/>
      <c r="B9" s="475" t="s">
        <v>158</v>
      </c>
      <c r="C9" s="478"/>
      <c r="D9" s="477" t="s">
        <v>159</v>
      </c>
      <c r="E9" s="477"/>
      <c r="G9" s="469"/>
      <c r="M9" s="469"/>
      <c r="N9" s="469"/>
      <c r="O9" s="469"/>
      <c r="P9" s="469"/>
      <c r="Q9" s="469"/>
    </row>
    <row r="10" spans="1:17" ht="15.6" x14ac:dyDescent="0.3">
      <c r="A10" s="473"/>
      <c r="B10" s="469"/>
      <c r="C10" s="469"/>
      <c r="D10" s="469"/>
      <c r="E10" s="469"/>
      <c r="G10" s="469"/>
      <c r="H10" s="469"/>
      <c r="I10" s="469"/>
      <c r="J10" s="469"/>
      <c r="K10" s="469"/>
      <c r="L10" s="469"/>
      <c r="M10" s="469"/>
      <c r="N10" s="469"/>
      <c r="O10" s="469"/>
      <c r="P10" s="469"/>
      <c r="Q10" s="469"/>
    </row>
    <row r="11" spans="1:17" ht="15.6" x14ac:dyDescent="0.3">
      <c r="A11" s="473" t="s">
        <v>160</v>
      </c>
      <c r="B11" s="475" t="s">
        <v>161</v>
      </c>
      <c r="C11" s="479"/>
      <c r="G11" s="469"/>
      <c r="H11" s="469"/>
      <c r="I11" s="469"/>
      <c r="J11" s="469"/>
      <c r="K11" s="469"/>
      <c r="L11" s="469"/>
      <c r="M11" s="469"/>
      <c r="N11" s="469"/>
      <c r="O11" s="469"/>
      <c r="P11" s="469"/>
      <c r="Q11" s="469"/>
    </row>
    <row r="12" spans="1:17" x14ac:dyDescent="0.3">
      <c r="B12" s="475" t="s">
        <v>162</v>
      </c>
      <c r="C12" s="480"/>
      <c r="G12" s="469"/>
      <c r="H12" s="469"/>
      <c r="I12" s="469"/>
      <c r="J12" s="469"/>
      <c r="K12" s="469"/>
      <c r="L12" s="469"/>
      <c r="M12" s="469"/>
      <c r="N12" s="469"/>
      <c r="O12" s="469"/>
      <c r="P12" s="469"/>
      <c r="Q12" s="469"/>
    </row>
    <row r="13" spans="1:17" ht="15.6" x14ac:dyDescent="0.3">
      <c r="A13" s="473"/>
      <c r="B13" s="475" t="s">
        <v>163</v>
      </c>
      <c r="C13" s="535" t="s">
        <v>156</v>
      </c>
      <c r="D13" s="469"/>
      <c r="E13" s="469"/>
      <c r="G13" s="469"/>
      <c r="H13" s="469"/>
      <c r="I13" s="469"/>
      <c r="J13" s="469"/>
      <c r="K13" s="469"/>
      <c r="L13" s="469"/>
      <c r="M13" s="469"/>
      <c r="N13" s="469"/>
      <c r="O13" s="469"/>
      <c r="P13" s="469"/>
      <c r="Q13" s="469"/>
    </row>
    <row r="14" spans="1:17" ht="15.6" x14ac:dyDescent="0.3">
      <c r="A14" s="473"/>
      <c r="B14" s="469"/>
      <c r="C14" s="469"/>
      <c r="D14" s="469"/>
      <c r="E14" s="469"/>
      <c r="G14" s="469"/>
      <c r="H14" s="469"/>
      <c r="I14" s="469"/>
      <c r="J14" s="469"/>
      <c r="K14" s="469"/>
      <c r="L14" s="469"/>
      <c r="M14" s="469"/>
      <c r="N14" s="469"/>
      <c r="O14" s="469"/>
      <c r="P14" s="469"/>
      <c r="Q14" s="469"/>
    </row>
    <row r="15" spans="1:17" x14ac:dyDescent="0.3">
      <c r="B15" s="689" t="s">
        <v>164</v>
      </c>
      <c r="C15" s="689"/>
      <c r="D15" s="689"/>
      <c r="E15" s="689"/>
      <c r="F15" s="689"/>
      <c r="G15" s="689"/>
      <c r="H15" s="689"/>
      <c r="I15" s="689"/>
      <c r="J15" s="689"/>
      <c r="K15" s="689"/>
      <c r="L15" s="689"/>
      <c r="M15" s="689"/>
      <c r="N15" s="689"/>
      <c r="O15" s="689"/>
      <c r="P15" s="469"/>
      <c r="Q15" s="469"/>
    </row>
    <row r="16" spans="1:17" ht="15" thickBot="1" x14ac:dyDescent="0.35">
      <c r="B16" s="481"/>
      <c r="C16" s="481"/>
      <c r="D16" s="481"/>
      <c r="E16" s="481"/>
      <c r="F16" s="481"/>
      <c r="G16" s="481"/>
      <c r="H16" s="481"/>
      <c r="I16" s="481"/>
      <c r="J16" s="481"/>
      <c r="K16" s="481"/>
      <c r="L16" s="481"/>
      <c r="M16" s="481"/>
      <c r="N16" s="481"/>
      <c r="O16" s="481"/>
      <c r="P16" s="469"/>
      <c r="Q16" s="469"/>
    </row>
    <row r="17" spans="1:17" x14ac:dyDescent="0.3">
      <c r="B17" s="690" t="s">
        <v>165</v>
      </c>
      <c r="C17" s="691"/>
      <c r="D17" s="691"/>
      <c r="E17" s="691"/>
      <c r="F17" s="482"/>
      <c r="G17" s="692" t="s">
        <v>166</v>
      </c>
      <c r="H17" s="692"/>
      <c r="I17" s="692"/>
      <c r="J17" s="692"/>
      <c r="K17" s="692"/>
      <c r="L17" s="692"/>
      <c r="M17" s="692"/>
      <c r="N17" s="692"/>
      <c r="O17" s="693"/>
      <c r="P17" s="483"/>
      <c r="Q17" s="484" t="s">
        <v>167</v>
      </c>
    </row>
    <row r="18" spans="1:17" ht="58.2" thickBot="1" x14ac:dyDescent="0.35">
      <c r="B18" s="485" t="s">
        <v>168</v>
      </c>
      <c r="C18" s="487" t="s">
        <v>169</v>
      </c>
      <c r="D18" s="487" t="s">
        <v>170</v>
      </c>
      <c r="E18" s="487" t="s">
        <v>171</v>
      </c>
      <c r="F18" s="488"/>
      <c r="G18" s="489" t="s">
        <v>172</v>
      </c>
      <c r="H18" s="489" t="s">
        <v>173</v>
      </c>
      <c r="I18" s="489" t="s">
        <v>174</v>
      </c>
      <c r="J18" s="489" t="s">
        <v>175</v>
      </c>
      <c r="K18" s="489" t="s">
        <v>176</v>
      </c>
      <c r="L18" s="489" t="s">
        <v>177</v>
      </c>
      <c r="M18" s="489" t="s">
        <v>178</v>
      </c>
      <c r="N18" s="490" t="s">
        <v>179</v>
      </c>
      <c r="O18" s="491" t="s">
        <v>180</v>
      </c>
      <c r="P18" s="492"/>
      <c r="Q18" s="493" t="s">
        <v>181</v>
      </c>
    </row>
    <row r="19" spans="1:17" ht="15" thickBot="1" x14ac:dyDescent="0.35">
      <c r="A19" s="494" t="s">
        <v>182</v>
      </c>
      <c r="B19" s="557"/>
      <c r="C19" s="558"/>
      <c r="D19" s="558"/>
      <c r="E19" s="559"/>
      <c r="F19" s="560"/>
      <c r="G19" s="557"/>
      <c r="H19" s="558"/>
      <c r="I19" s="558"/>
      <c r="J19" s="558">
        <v>1000</v>
      </c>
      <c r="K19" s="558"/>
      <c r="L19" s="558"/>
      <c r="M19" s="558"/>
      <c r="N19" s="558"/>
      <c r="O19" s="559"/>
      <c r="P19" s="560"/>
      <c r="Q19" s="559">
        <v>1000</v>
      </c>
    </row>
    <row r="20" spans="1:17" x14ac:dyDescent="0.3">
      <c r="A20" s="499"/>
      <c r="B20" s="561"/>
      <c r="C20" s="562"/>
      <c r="D20" s="563"/>
      <c r="E20" s="563"/>
      <c r="F20" s="560"/>
      <c r="G20" s="564"/>
      <c r="H20" s="565"/>
      <c r="I20" s="565"/>
      <c r="J20" s="565"/>
      <c r="K20" s="565"/>
      <c r="L20" s="565"/>
      <c r="M20" s="565"/>
      <c r="N20" s="565"/>
      <c r="O20" s="566"/>
      <c r="P20" s="560"/>
      <c r="Q20" s="567">
        <f t="shared" ref="Q20:Q30" si="0">SUM(B20:O20)</f>
        <v>0</v>
      </c>
    </row>
    <row r="21" spans="1:17" x14ac:dyDescent="0.3">
      <c r="A21" s="511"/>
      <c r="B21" s="568"/>
      <c r="C21" s="565"/>
      <c r="D21" s="569"/>
      <c r="E21" s="569"/>
      <c r="F21" s="560"/>
      <c r="G21" s="564"/>
      <c r="H21" s="565"/>
      <c r="I21" s="565"/>
      <c r="J21" s="565"/>
      <c r="K21" s="565"/>
      <c r="L21" s="565"/>
      <c r="M21" s="565"/>
      <c r="N21" s="565"/>
      <c r="O21" s="566"/>
      <c r="P21" s="560"/>
      <c r="Q21" s="570">
        <f t="shared" si="0"/>
        <v>0</v>
      </c>
    </row>
    <row r="22" spans="1:17" x14ac:dyDescent="0.3">
      <c r="A22" s="511"/>
      <c r="B22" s="568"/>
      <c r="C22" s="565"/>
      <c r="D22" s="569"/>
      <c r="E22" s="569"/>
      <c r="F22" s="560"/>
      <c r="G22" s="564"/>
      <c r="H22" s="565"/>
      <c r="I22" s="565"/>
      <c r="J22" s="565"/>
      <c r="K22" s="565"/>
      <c r="L22" s="565"/>
      <c r="M22" s="565"/>
      <c r="N22" s="565"/>
      <c r="O22" s="566"/>
      <c r="P22" s="560"/>
      <c r="Q22" s="570">
        <f t="shared" si="0"/>
        <v>0</v>
      </c>
    </row>
    <row r="23" spans="1:17" x14ac:dyDescent="0.3">
      <c r="A23" s="511"/>
      <c r="B23" s="568"/>
      <c r="C23" s="565"/>
      <c r="D23" s="569"/>
      <c r="E23" s="569"/>
      <c r="F23" s="560"/>
      <c r="G23" s="564"/>
      <c r="H23" s="565"/>
      <c r="I23" s="565"/>
      <c r="J23" s="565"/>
      <c r="K23" s="565"/>
      <c r="L23" s="565"/>
      <c r="M23" s="565"/>
      <c r="N23" s="565"/>
      <c r="O23" s="566"/>
      <c r="P23" s="560"/>
      <c r="Q23" s="570">
        <f t="shared" si="0"/>
        <v>0</v>
      </c>
    </row>
    <row r="24" spans="1:17" x14ac:dyDescent="0.3">
      <c r="A24" s="511"/>
      <c r="B24" s="568"/>
      <c r="C24" s="565"/>
      <c r="D24" s="569"/>
      <c r="E24" s="569"/>
      <c r="F24" s="560"/>
      <c r="G24" s="564"/>
      <c r="H24" s="565"/>
      <c r="I24" s="565"/>
      <c r="J24" s="565"/>
      <c r="K24" s="565"/>
      <c r="L24" s="565"/>
      <c r="M24" s="565"/>
      <c r="N24" s="565"/>
      <c r="O24" s="566"/>
      <c r="P24" s="560"/>
      <c r="Q24" s="570">
        <f t="shared" si="0"/>
        <v>0</v>
      </c>
    </row>
    <row r="25" spans="1:17" x14ac:dyDescent="0.3">
      <c r="A25" s="511"/>
      <c r="B25" s="568"/>
      <c r="C25" s="565"/>
      <c r="D25" s="569"/>
      <c r="E25" s="569"/>
      <c r="F25" s="560"/>
      <c r="G25" s="564"/>
      <c r="H25" s="565"/>
      <c r="I25" s="565"/>
      <c r="J25" s="565"/>
      <c r="K25" s="565"/>
      <c r="L25" s="565"/>
      <c r="M25" s="565"/>
      <c r="N25" s="565"/>
      <c r="O25" s="566"/>
      <c r="P25" s="560"/>
      <c r="Q25" s="570">
        <f t="shared" si="0"/>
        <v>0</v>
      </c>
    </row>
    <row r="26" spans="1:17" x14ac:dyDescent="0.3">
      <c r="A26" s="511"/>
      <c r="B26" s="568"/>
      <c r="C26" s="565"/>
      <c r="D26" s="569"/>
      <c r="E26" s="569"/>
      <c r="F26" s="560"/>
      <c r="G26" s="564"/>
      <c r="H26" s="565"/>
      <c r="I26" s="565"/>
      <c r="J26" s="565"/>
      <c r="K26" s="565"/>
      <c r="L26" s="565"/>
      <c r="M26" s="565"/>
      <c r="N26" s="565"/>
      <c r="O26" s="566"/>
      <c r="P26" s="560"/>
      <c r="Q26" s="570">
        <f t="shared" si="0"/>
        <v>0</v>
      </c>
    </row>
    <row r="27" spans="1:17" x14ac:dyDescent="0.3">
      <c r="A27" s="511"/>
      <c r="B27" s="568"/>
      <c r="C27" s="565"/>
      <c r="D27" s="569"/>
      <c r="E27" s="569"/>
      <c r="F27" s="560"/>
      <c r="G27" s="564"/>
      <c r="H27" s="565"/>
      <c r="I27" s="565"/>
      <c r="J27" s="565"/>
      <c r="K27" s="565"/>
      <c r="L27" s="565"/>
      <c r="M27" s="565"/>
      <c r="N27" s="565"/>
      <c r="O27" s="566"/>
      <c r="P27" s="560"/>
      <c r="Q27" s="570">
        <f t="shared" si="0"/>
        <v>0</v>
      </c>
    </row>
    <row r="28" spans="1:17" x14ac:dyDescent="0.3">
      <c r="A28" s="511"/>
      <c r="B28" s="568"/>
      <c r="C28" s="565"/>
      <c r="D28" s="569"/>
      <c r="E28" s="569"/>
      <c r="F28" s="560"/>
      <c r="G28" s="564"/>
      <c r="H28" s="565"/>
      <c r="I28" s="565"/>
      <c r="J28" s="565"/>
      <c r="K28" s="565"/>
      <c r="L28" s="565"/>
      <c r="M28" s="565"/>
      <c r="N28" s="565"/>
      <c r="O28" s="566"/>
      <c r="P28" s="560"/>
      <c r="Q28" s="570">
        <f t="shared" si="0"/>
        <v>0</v>
      </c>
    </row>
    <row r="29" spans="1:17" x14ac:dyDescent="0.3">
      <c r="A29" s="511"/>
      <c r="B29" s="568"/>
      <c r="C29" s="565"/>
      <c r="D29" s="569"/>
      <c r="E29" s="569"/>
      <c r="F29" s="560"/>
      <c r="G29" s="564"/>
      <c r="H29" s="565"/>
      <c r="I29" s="565"/>
      <c r="J29" s="565"/>
      <c r="K29" s="565"/>
      <c r="L29" s="565"/>
      <c r="M29" s="565"/>
      <c r="N29" s="565"/>
      <c r="O29" s="566"/>
      <c r="P29" s="560"/>
      <c r="Q29" s="570">
        <f t="shared" si="0"/>
        <v>0</v>
      </c>
    </row>
    <row r="30" spans="1:17" ht="15" thickBot="1" x14ac:dyDescent="0.35">
      <c r="A30" s="518"/>
      <c r="B30" s="568"/>
      <c r="C30" s="565"/>
      <c r="D30" s="569"/>
      <c r="E30" s="569"/>
      <c r="F30" s="560"/>
      <c r="G30" s="564"/>
      <c r="H30" s="565"/>
      <c r="I30" s="565"/>
      <c r="J30" s="565"/>
      <c r="K30" s="565"/>
      <c r="L30" s="565"/>
      <c r="M30" s="565"/>
      <c r="N30" s="565"/>
      <c r="O30" s="566"/>
      <c r="P30" s="560"/>
      <c r="Q30" s="571">
        <f t="shared" si="0"/>
        <v>0</v>
      </c>
    </row>
    <row r="31" spans="1:17" ht="29.4" thickBot="1" x14ac:dyDescent="0.35">
      <c r="A31" s="519" t="s">
        <v>184</v>
      </c>
      <c r="B31" s="572">
        <v>75000</v>
      </c>
      <c r="C31" s="573">
        <v>6500</v>
      </c>
      <c r="D31" s="573">
        <v>73800</v>
      </c>
      <c r="E31" s="574">
        <v>12275</v>
      </c>
      <c r="F31" s="560"/>
      <c r="G31" s="572">
        <v>32680</v>
      </c>
      <c r="H31" s="573">
        <v>500</v>
      </c>
      <c r="I31" s="573" t="s">
        <v>249</v>
      </c>
      <c r="J31" s="573"/>
      <c r="K31" s="573">
        <v>3350</v>
      </c>
      <c r="L31" s="573">
        <v>5000</v>
      </c>
      <c r="M31" s="573">
        <v>10000</v>
      </c>
      <c r="N31" s="573"/>
      <c r="O31" s="574"/>
      <c r="P31" s="560"/>
      <c r="Q31" s="559">
        <f>SUM(B31:O31)</f>
        <v>219105</v>
      </c>
    </row>
    <row r="32" spans="1:17" ht="15" thickBot="1" x14ac:dyDescent="0.35">
      <c r="A32" s="527" t="s">
        <v>185</v>
      </c>
      <c r="B32" s="575">
        <v>75000</v>
      </c>
      <c r="C32" s="576">
        <v>6500</v>
      </c>
      <c r="D32" s="576">
        <v>73800</v>
      </c>
      <c r="E32" s="576">
        <v>12275</v>
      </c>
      <c r="F32" s="577"/>
      <c r="G32" s="578">
        <v>32680</v>
      </c>
      <c r="H32" s="578">
        <v>500</v>
      </c>
      <c r="I32" s="578"/>
      <c r="J32" s="578">
        <v>1000</v>
      </c>
      <c r="K32" s="578">
        <v>3350</v>
      </c>
      <c r="L32" s="578">
        <v>5000</v>
      </c>
      <c r="M32" s="578">
        <v>10000</v>
      </c>
      <c r="N32" s="578"/>
      <c r="O32" s="578"/>
      <c r="P32" s="579"/>
      <c r="Q32" s="580">
        <f>SUM(B32:O32)</f>
        <v>220105</v>
      </c>
    </row>
    <row r="33" spans="1:17" x14ac:dyDescent="0.3">
      <c r="Q33" s="533" t="s">
        <v>186</v>
      </c>
    </row>
    <row r="35" spans="1:17" ht="21" customHeight="1" x14ac:dyDescent="0.3">
      <c r="A35" s="694" t="s">
        <v>187</v>
      </c>
      <c r="B35" s="694"/>
      <c r="C35" s="694"/>
      <c r="D35" s="694"/>
      <c r="E35" s="694"/>
      <c r="F35" s="694"/>
      <c r="G35" s="694"/>
      <c r="H35" s="694"/>
    </row>
    <row r="36" spans="1:17" x14ac:dyDescent="0.3">
      <c r="A36" s="694"/>
      <c r="B36" s="694"/>
      <c r="C36" s="694"/>
      <c r="D36" s="694"/>
      <c r="E36" s="694"/>
      <c r="F36" s="694"/>
      <c r="G36" s="694"/>
      <c r="H36" s="694"/>
    </row>
    <row r="37" spans="1:17" x14ac:dyDescent="0.3">
      <c r="A37" s="694"/>
      <c r="B37" s="694"/>
      <c r="C37" s="694"/>
      <c r="D37" s="694"/>
      <c r="E37" s="694"/>
      <c r="F37" s="694"/>
      <c r="G37" s="694"/>
      <c r="H37" s="694"/>
    </row>
    <row r="38" spans="1:17" ht="15.6" x14ac:dyDescent="0.3">
      <c r="A38" s="473" t="s">
        <v>188</v>
      </c>
      <c r="B38" s="687" t="s">
        <v>597</v>
      </c>
      <c r="C38" s="688"/>
      <c r="D38" s="688"/>
      <c r="E38" s="695"/>
    </row>
    <row r="39" spans="1:17" ht="15.6" x14ac:dyDescent="0.3">
      <c r="A39" s="473" t="s">
        <v>190</v>
      </c>
      <c r="B39" s="687" t="s">
        <v>597</v>
      </c>
      <c r="C39" s="688"/>
      <c r="D39" s="688"/>
      <c r="E39" s="695"/>
    </row>
    <row r="40" spans="1:17" ht="15.6" x14ac:dyDescent="0.3">
      <c r="A40" s="473"/>
      <c r="B40" s="469"/>
      <c r="C40" s="469"/>
      <c r="D40" s="469"/>
      <c r="E40" s="469"/>
    </row>
    <row r="41" spans="1:17" ht="15.6" x14ac:dyDescent="0.3">
      <c r="A41" s="473"/>
      <c r="B41" s="469"/>
      <c r="C41" s="469"/>
      <c r="D41" s="469"/>
      <c r="E41" s="469"/>
    </row>
    <row r="42" spans="1:17" x14ac:dyDescent="0.3">
      <c r="A42" s="696" t="s">
        <v>192</v>
      </c>
      <c r="B42" s="696"/>
      <c r="C42" s="696"/>
      <c r="D42" s="696"/>
      <c r="E42" s="696"/>
      <c r="F42" s="696"/>
      <c r="G42" s="696"/>
      <c r="H42" s="696"/>
    </row>
    <row r="43" spans="1:17" x14ac:dyDescent="0.3">
      <c r="A43" s="696"/>
      <c r="B43" s="696"/>
      <c r="C43" s="696"/>
      <c r="D43" s="696"/>
      <c r="E43" s="696"/>
      <c r="F43" s="696"/>
      <c r="G43" s="696"/>
      <c r="H43" s="696"/>
    </row>
    <row r="44" spans="1:17" ht="15.6" x14ac:dyDescent="0.3">
      <c r="A44" s="473" t="s">
        <v>193</v>
      </c>
      <c r="B44" s="687"/>
      <c r="C44" s="688"/>
      <c r="D44" s="688"/>
      <c r="E44" s="695"/>
    </row>
    <row r="45" spans="1:17" ht="15.6" x14ac:dyDescent="0.3">
      <c r="A45" s="473" t="s">
        <v>194</v>
      </c>
      <c r="B45" s="687"/>
      <c r="C45" s="688"/>
      <c r="D45" s="688"/>
      <c r="E45" s="695"/>
    </row>
    <row r="46" spans="1:17" ht="15.6" x14ac:dyDescent="0.3">
      <c r="A46" s="473"/>
      <c r="B46" s="697"/>
      <c r="C46" s="697"/>
      <c r="D46" s="697"/>
      <c r="E46" s="697"/>
    </row>
    <row r="48" spans="1:17" x14ac:dyDescent="0.3">
      <c r="A48" s="46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E38"/>
    <mergeCell ref="B7:D7"/>
    <mergeCell ref="B15:O15"/>
    <mergeCell ref="B17:E17"/>
    <mergeCell ref="G17:O17"/>
    <mergeCell ref="A35:H37"/>
  </mergeCells>
  <hyperlinks>
    <hyperlink ref="B48" r:id="rId1" xr:uid="{0A867B1C-E3E3-4AFD-9845-1DA12C7850C5}"/>
    <hyperlink ref="B49" r:id="rId2" xr:uid="{FC644EF9-0A2F-451C-AE5B-E4812441961A}"/>
  </hyperlinks>
  <pageMargins left="0.7" right="0.7" top="0.75" bottom="0.75" header="0.3" footer="0.3"/>
  <pageSetup scale="51" orientation="landscape" r:id="rId3"/>
  <legacyDrawing r:id="rId4"/>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0581D-B3FE-4436-A6FE-E3F00C22137F}">
  <sheetPr>
    <pageSetUpPr fitToPage="1"/>
  </sheetPr>
  <dimension ref="A1:Q71"/>
  <sheetViews>
    <sheetView topLeftCell="A40" zoomScale="87" zoomScaleNormal="70" workbookViewId="0">
      <selection activeCell="Q54" sqref="B20:Q54"/>
    </sheetView>
  </sheetViews>
  <sheetFormatPr defaultColWidth="8.88671875" defaultRowHeight="14.4" x14ac:dyDescent="0.3"/>
  <cols>
    <col min="1" max="1" width="33.5546875" style="468" customWidth="1"/>
    <col min="2" max="5" width="15.33203125" style="468" customWidth="1"/>
    <col min="6" max="6" width="1.6640625" style="468" customWidth="1"/>
    <col min="7" max="7" width="10.6640625" style="468" customWidth="1"/>
    <col min="8" max="8" width="14" style="468" customWidth="1"/>
    <col min="9" max="9" width="10.6640625" style="468" customWidth="1"/>
    <col min="10" max="10" width="13.33203125" style="468" customWidth="1"/>
    <col min="11" max="11" width="14" style="468" customWidth="1"/>
    <col min="12" max="12" width="15.33203125" style="468" customWidth="1"/>
    <col min="13" max="14" width="10.6640625" style="468" customWidth="1"/>
    <col min="15" max="15" width="19.88671875" style="468" customWidth="1"/>
    <col min="16" max="16" width="2.33203125" style="468" customWidth="1"/>
    <col min="17" max="17" width="12.6640625" style="468" customWidth="1"/>
    <col min="18" max="16384" width="8.88671875" style="468"/>
  </cols>
  <sheetData>
    <row r="1" spans="1:17" ht="21" x14ac:dyDescent="0.4">
      <c r="A1" s="467" t="s">
        <v>148</v>
      </c>
      <c r="G1" s="469"/>
      <c r="H1" s="469"/>
      <c r="I1" s="469"/>
      <c r="J1" s="469"/>
      <c r="K1" s="469"/>
      <c r="L1" s="469"/>
      <c r="M1" s="469"/>
      <c r="N1" s="469"/>
      <c r="O1" s="469"/>
      <c r="P1" s="469"/>
      <c r="Q1" s="469"/>
    </row>
    <row r="2" spans="1:17" ht="21" x14ac:dyDescent="0.4">
      <c r="A2" s="467" t="s">
        <v>149</v>
      </c>
      <c r="G2" s="469"/>
      <c r="H2" s="469"/>
      <c r="I2" s="469"/>
      <c r="J2" s="469"/>
      <c r="K2" s="469"/>
      <c r="L2" s="469"/>
      <c r="M2" s="469"/>
      <c r="N2" s="469"/>
      <c r="O2" s="469"/>
      <c r="P2" s="469"/>
      <c r="Q2" s="469"/>
    </row>
    <row r="3" spans="1:17" ht="15.6" x14ac:dyDescent="0.3">
      <c r="A3" s="470" t="s">
        <v>150</v>
      </c>
      <c r="G3" s="469"/>
      <c r="H3" s="469"/>
      <c r="I3" s="469"/>
      <c r="J3" s="469"/>
      <c r="K3" s="469"/>
      <c r="L3" s="469"/>
      <c r="M3" s="469"/>
      <c r="N3" s="469"/>
      <c r="O3" s="469"/>
      <c r="P3" s="469"/>
      <c r="Q3" s="469"/>
    </row>
    <row r="4" spans="1:17" ht="15.6" x14ac:dyDescent="0.3">
      <c r="A4" s="471" t="s">
        <v>151</v>
      </c>
      <c r="G4" s="469"/>
      <c r="H4" s="469"/>
      <c r="I4" s="469"/>
      <c r="J4" s="469"/>
      <c r="K4" s="469"/>
      <c r="L4" s="469"/>
      <c r="M4" s="469"/>
      <c r="N4" s="469"/>
      <c r="O4" s="469"/>
      <c r="P4" s="469"/>
      <c r="Q4" s="469"/>
    </row>
    <row r="5" spans="1:17" ht="15.6" x14ac:dyDescent="0.3">
      <c r="A5" s="470"/>
      <c r="G5" s="469"/>
      <c r="H5" s="469"/>
      <c r="I5" s="469"/>
      <c r="J5" s="469"/>
      <c r="K5" s="469"/>
      <c r="L5" s="469"/>
      <c r="M5" s="469"/>
      <c r="N5" s="469"/>
      <c r="O5" s="469"/>
      <c r="P5" s="469"/>
      <c r="Q5" s="469"/>
    </row>
    <row r="6" spans="1:17" x14ac:dyDescent="0.3">
      <c r="A6" s="472"/>
      <c r="G6" s="469"/>
      <c r="H6" s="469"/>
      <c r="I6" s="469"/>
      <c r="J6" s="469"/>
      <c r="K6" s="469"/>
      <c r="L6" s="469"/>
      <c r="M6" s="469"/>
      <c r="N6" s="469"/>
      <c r="O6" s="469"/>
      <c r="P6" s="469"/>
      <c r="Q6" s="469"/>
    </row>
    <row r="7" spans="1:17" ht="15.6" x14ac:dyDescent="0.3">
      <c r="A7" s="473" t="s">
        <v>152</v>
      </c>
      <c r="B7" s="687" t="s">
        <v>896</v>
      </c>
      <c r="C7" s="688"/>
      <c r="D7" s="688"/>
      <c r="E7" s="474"/>
      <c r="G7" s="469"/>
      <c r="H7" s="469"/>
      <c r="I7" s="469"/>
      <c r="J7" s="469"/>
      <c r="K7" s="469"/>
      <c r="L7" s="469"/>
      <c r="M7" s="469"/>
      <c r="N7" s="469"/>
      <c r="O7" s="469"/>
      <c r="P7" s="469"/>
      <c r="Q7" s="469"/>
    </row>
    <row r="8" spans="1:17" ht="15.6" x14ac:dyDescent="0.3">
      <c r="A8" s="473" t="s">
        <v>154</v>
      </c>
      <c r="B8" s="475" t="s">
        <v>155</v>
      </c>
      <c r="C8" s="480"/>
      <c r="D8" s="477" t="s">
        <v>157</v>
      </c>
      <c r="E8" s="477"/>
      <c r="G8" s="469"/>
      <c r="M8" s="469"/>
      <c r="N8" s="469"/>
      <c r="O8" s="469"/>
      <c r="P8" s="469"/>
      <c r="Q8" s="469"/>
    </row>
    <row r="9" spans="1:17" ht="15.6" x14ac:dyDescent="0.3">
      <c r="A9" s="473"/>
      <c r="B9" s="475" t="s">
        <v>158</v>
      </c>
      <c r="C9" s="478"/>
      <c r="D9" s="477" t="s">
        <v>159</v>
      </c>
      <c r="E9" s="477"/>
      <c r="G9" s="469"/>
      <c r="M9" s="469"/>
      <c r="N9" s="469"/>
      <c r="O9" s="469"/>
      <c r="P9" s="469"/>
      <c r="Q9" s="469"/>
    </row>
    <row r="10" spans="1:17" ht="15.6" x14ac:dyDescent="0.3">
      <c r="A10" s="473"/>
      <c r="B10" s="469"/>
      <c r="C10" s="469"/>
      <c r="D10" s="469"/>
      <c r="E10" s="469"/>
      <c r="G10" s="469"/>
      <c r="H10" s="469"/>
      <c r="I10" s="469"/>
      <c r="J10" s="469"/>
      <c r="K10" s="469"/>
      <c r="L10" s="469"/>
      <c r="M10" s="469"/>
      <c r="N10" s="469"/>
      <c r="O10" s="469"/>
      <c r="P10" s="469"/>
      <c r="Q10" s="469"/>
    </row>
    <row r="11" spans="1:17" ht="15.6" x14ac:dyDescent="0.3">
      <c r="A11" s="473" t="s">
        <v>160</v>
      </c>
      <c r="B11" s="475" t="s">
        <v>161</v>
      </c>
      <c r="C11" s="479"/>
      <c r="G11" s="469"/>
      <c r="H11" s="469"/>
      <c r="I11" s="469"/>
      <c r="J11" s="469"/>
      <c r="K11" s="469"/>
      <c r="L11" s="469"/>
      <c r="M11" s="469"/>
      <c r="N11" s="469"/>
      <c r="O11" s="469"/>
      <c r="P11" s="469"/>
      <c r="Q11" s="469"/>
    </row>
    <row r="12" spans="1:17" x14ac:dyDescent="0.3">
      <c r="B12" s="475" t="s">
        <v>162</v>
      </c>
      <c r="C12" s="480"/>
      <c r="G12" s="469"/>
      <c r="H12" s="469"/>
      <c r="I12" s="469"/>
      <c r="J12" s="469"/>
      <c r="K12" s="469"/>
      <c r="L12" s="469"/>
      <c r="M12" s="469"/>
      <c r="N12" s="469"/>
      <c r="O12" s="469"/>
      <c r="P12" s="469"/>
      <c r="Q12" s="469"/>
    </row>
    <row r="13" spans="1:17" ht="15.6" x14ac:dyDescent="0.3">
      <c r="A13" s="473"/>
      <c r="B13" s="475" t="s">
        <v>163</v>
      </c>
      <c r="C13" s="480"/>
      <c r="D13" s="469"/>
      <c r="E13" s="469"/>
      <c r="G13" s="469"/>
      <c r="H13" s="469"/>
      <c r="I13" s="469"/>
      <c r="J13" s="469"/>
      <c r="K13" s="469"/>
      <c r="L13" s="469"/>
      <c r="M13" s="469"/>
      <c r="N13" s="469"/>
      <c r="O13" s="469"/>
      <c r="P13" s="469"/>
      <c r="Q13" s="469"/>
    </row>
    <row r="14" spans="1:17" ht="15.6" x14ac:dyDescent="0.3">
      <c r="A14" s="473"/>
      <c r="B14" s="469"/>
      <c r="C14" s="469"/>
      <c r="D14" s="469"/>
      <c r="E14" s="469"/>
      <c r="G14" s="469"/>
      <c r="H14" s="469"/>
      <c r="I14" s="469"/>
      <c r="J14" s="469"/>
      <c r="K14" s="469"/>
      <c r="L14" s="469"/>
      <c r="M14" s="469"/>
      <c r="N14" s="469"/>
      <c r="O14" s="469"/>
      <c r="P14" s="469"/>
      <c r="Q14" s="469"/>
    </row>
    <row r="15" spans="1:17" x14ac:dyDescent="0.3">
      <c r="B15" s="689" t="s">
        <v>164</v>
      </c>
      <c r="C15" s="689"/>
      <c r="D15" s="689"/>
      <c r="E15" s="689"/>
      <c r="F15" s="689"/>
      <c r="G15" s="689"/>
      <c r="H15" s="689"/>
      <c r="I15" s="689"/>
      <c r="J15" s="689"/>
      <c r="K15" s="689"/>
      <c r="L15" s="689"/>
      <c r="M15" s="689"/>
      <c r="N15" s="689"/>
      <c r="O15" s="689"/>
      <c r="P15" s="469"/>
      <c r="Q15" s="469"/>
    </row>
    <row r="16" spans="1:17" ht="15" thickBot="1" x14ac:dyDescent="0.35">
      <c r="B16" s="481"/>
      <c r="C16" s="481"/>
      <c r="D16" s="481"/>
      <c r="E16" s="481"/>
      <c r="F16" s="481"/>
      <c r="G16" s="481"/>
      <c r="H16" s="481"/>
      <c r="I16" s="481"/>
      <c r="J16" s="481"/>
      <c r="K16" s="481"/>
      <c r="L16" s="481"/>
      <c r="M16" s="481"/>
      <c r="N16" s="481"/>
      <c r="O16" s="481"/>
      <c r="P16" s="469"/>
      <c r="Q16" s="469"/>
    </row>
    <row r="17" spans="1:17" x14ac:dyDescent="0.3">
      <c r="B17" s="690" t="s">
        <v>165</v>
      </c>
      <c r="C17" s="691"/>
      <c r="D17" s="691"/>
      <c r="E17" s="691"/>
      <c r="F17" s="482"/>
      <c r="G17" s="692" t="s">
        <v>166</v>
      </c>
      <c r="H17" s="692"/>
      <c r="I17" s="692"/>
      <c r="J17" s="692"/>
      <c r="K17" s="692"/>
      <c r="L17" s="692"/>
      <c r="M17" s="692"/>
      <c r="N17" s="692"/>
      <c r="O17" s="693"/>
      <c r="P17" s="483"/>
      <c r="Q17" s="484" t="s">
        <v>167</v>
      </c>
    </row>
    <row r="18" spans="1:17" ht="58.2" thickBot="1" x14ac:dyDescent="0.35">
      <c r="B18" s="485" t="s">
        <v>168</v>
      </c>
      <c r="C18" s="487" t="s">
        <v>169</v>
      </c>
      <c r="D18" s="487" t="s">
        <v>170</v>
      </c>
      <c r="E18" s="487" t="s">
        <v>171</v>
      </c>
      <c r="F18" s="488"/>
      <c r="G18" s="489" t="s">
        <v>172</v>
      </c>
      <c r="H18" s="489" t="s">
        <v>173</v>
      </c>
      <c r="I18" s="489" t="s">
        <v>174</v>
      </c>
      <c r="J18" s="489" t="s">
        <v>175</v>
      </c>
      <c r="K18" s="489" t="s">
        <v>176</v>
      </c>
      <c r="L18" s="489" t="s">
        <v>177</v>
      </c>
      <c r="M18" s="489" t="s">
        <v>178</v>
      </c>
      <c r="N18" s="490" t="s">
        <v>179</v>
      </c>
      <c r="O18" s="491" t="s">
        <v>180</v>
      </c>
      <c r="P18" s="492"/>
      <c r="Q18" s="493" t="s">
        <v>181</v>
      </c>
    </row>
    <row r="19" spans="1:17" ht="15" thickBot="1" x14ac:dyDescent="0.35">
      <c r="A19" s="494" t="s">
        <v>182</v>
      </c>
      <c r="B19" s="495"/>
      <c r="C19" s="496"/>
      <c r="D19" s="496"/>
      <c r="E19" s="497"/>
      <c r="F19" s="498"/>
      <c r="G19" s="495"/>
      <c r="H19" s="496"/>
      <c r="I19" s="496"/>
      <c r="J19" s="496"/>
      <c r="K19" s="496"/>
      <c r="L19" s="496"/>
      <c r="M19" s="496"/>
      <c r="N19" s="496"/>
      <c r="O19" s="497"/>
      <c r="P19" s="498"/>
      <c r="Q19" s="497"/>
    </row>
    <row r="20" spans="1:17" x14ac:dyDescent="0.3">
      <c r="A20" s="581" t="s">
        <v>897</v>
      </c>
      <c r="B20" s="561"/>
      <c r="C20" s="562"/>
      <c r="D20" s="563"/>
      <c r="E20" s="563">
        <v>50</v>
      </c>
      <c r="F20" s="560"/>
      <c r="G20" s="564"/>
      <c r="H20" s="565"/>
      <c r="I20" s="565"/>
      <c r="J20" s="565">
        <v>45</v>
      </c>
      <c r="K20" s="565"/>
      <c r="L20" s="565"/>
      <c r="M20" s="565"/>
      <c r="N20" s="565"/>
      <c r="O20" s="566"/>
      <c r="P20" s="560"/>
      <c r="Q20" s="567">
        <f t="shared" ref="Q20:Q52" si="0">SUM(B20:O20)</f>
        <v>95</v>
      </c>
    </row>
    <row r="21" spans="1:17" x14ac:dyDescent="0.3">
      <c r="A21" s="581" t="s">
        <v>898</v>
      </c>
      <c r="B21" s="568"/>
      <c r="C21" s="565"/>
      <c r="D21" s="569"/>
      <c r="E21" s="569">
        <v>50</v>
      </c>
      <c r="F21" s="560"/>
      <c r="G21" s="564"/>
      <c r="H21" s="565"/>
      <c r="I21" s="565"/>
      <c r="J21" s="565">
        <v>45</v>
      </c>
      <c r="K21" s="565"/>
      <c r="L21" s="565"/>
      <c r="M21" s="565"/>
      <c r="N21" s="565"/>
      <c r="O21" s="566"/>
      <c r="P21" s="560"/>
      <c r="Q21" s="570">
        <f t="shared" si="0"/>
        <v>95</v>
      </c>
    </row>
    <row r="22" spans="1:17" x14ac:dyDescent="0.3">
      <c r="A22" s="581" t="s">
        <v>899</v>
      </c>
      <c r="B22" s="568"/>
      <c r="C22" s="565"/>
      <c r="D22" s="569"/>
      <c r="E22" s="569">
        <v>50</v>
      </c>
      <c r="F22" s="560"/>
      <c r="G22" s="564"/>
      <c r="H22" s="565"/>
      <c r="I22" s="565"/>
      <c r="J22" s="565">
        <v>15</v>
      </c>
      <c r="K22" s="565"/>
      <c r="L22" s="565"/>
      <c r="M22" s="565"/>
      <c r="N22" s="565"/>
      <c r="O22" s="566"/>
      <c r="P22" s="560"/>
      <c r="Q22" s="570">
        <f t="shared" si="0"/>
        <v>65</v>
      </c>
    </row>
    <row r="23" spans="1:17" x14ac:dyDescent="0.3">
      <c r="A23" s="581" t="s">
        <v>900</v>
      </c>
      <c r="B23" s="568"/>
      <c r="C23" s="565"/>
      <c r="D23" s="569"/>
      <c r="E23" s="569">
        <v>50</v>
      </c>
      <c r="F23" s="560"/>
      <c r="G23" s="564"/>
      <c r="H23" s="565"/>
      <c r="I23" s="565"/>
      <c r="J23" s="565">
        <v>15</v>
      </c>
      <c r="K23" s="565"/>
      <c r="L23" s="565"/>
      <c r="M23" s="565"/>
      <c r="N23" s="565"/>
      <c r="O23" s="566"/>
      <c r="P23" s="560"/>
      <c r="Q23" s="570">
        <f t="shared" si="0"/>
        <v>65</v>
      </c>
    </row>
    <row r="24" spans="1:17" ht="14.25" customHeight="1" x14ac:dyDescent="0.3">
      <c r="A24" s="581" t="s">
        <v>901</v>
      </c>
      <c r="B24" s="568"/>
      <c r="C24" s="565"/>
      <c r="D24" s="569"/>
      <c r="E24" s="569">
        <v>50</v>
      </c>
      <c r="F24" s="560"/>
      <c r="G24" s="564"/>
      <c r="H24" s="565"/>
      <c r="I24" s="565"/>
      <c r="J24" s="565">
        <v>15</v>
      </c>
      <c r="K24" s="565"/>
      <c r="L24" s="565"/>
      <c r="M24" s="565"/>
      <c r="N24" s="565"/>
      <c r="O24" s="566"/>
      <c r="P24" s="560"/>
      <c r="Q24" s="570">
        <f t="shared" si="0"/>
        <v>65</v>
      </c>
    </row>
    <row r="25" spans="1:17" x14ac:dyDescent="0.3">
      <c r="A25" s="581" t="s">
        <v>902</v>
      </c>
      <c r="B25" s="568"/>
      <c r="C25" s="565"/>
      <c r="D25" s="569"/>
      <c r="E25" s="569">
        <v>50</v>
      </c>
      <c r="F25" s="560"/>
      <c r="G25" s="564"/>
      <c r="H25" s="565"/>
      <c r="I25" s="565"/>
      <c r="J25" s="565">
        <v>15</v>
      </c>
      <c r="K25" s="565"/>
      <c r="L25" s="565"/>
      <c r="M25" s="565"/>
      <c r="N25" s="565"/>
      <c r="O25" s="566"/>
      <c r="P25" s="560"/>
      <c r="Q25" s="570">
        <f t="shared" si="0"/>
        <v>65</v>
      </c>
    </row>
    <row r="26" spans="1:17" x14ac:dyDescent="0.3">
      <c r="A26" s="581" t="s">
        <v>903</v>
      </c>
      <c r="B26" s="568"/>
      <c r="C26" s="565"/>
      <c r="D26" s="569"/>
      <c r="E26" s="569">
        <v>50</v>
      </c>
      <c r="F26" s="560"/>
      <c r="G26" s="564"/>
      <c r="H26" s="565"/>
      <c r="I26" s="565">
        <v>300</v>
      </c>
      <c r="J26" s="565">
        <v>20</v>
      </c>
      <c r="K26" s="565"/>
      <c r="L26" s="565"/>
      <c r="M26" s="565"/>
      <c r="N26" s="565"/>
      <c r="O26" s="566"/>
      <c r="P26" s="560"/>
      <c r="Q26" s="570">
        <f t="shared" ref="Q26:Q47" si="1">SUM(B26:O26)</f>
        <v>370</v>
      </c>
    </row>
    <row r="27" spans="1:17" x14ac:dyDescent="0.3">
      <c r="A27" s="581" t="s">
        <v>904</v>
      </c>
      <c r="B27" s="568"/>
      <c r="C27" s="565"/>
      <c r="D27" s="569"/>
      <c r="E27" s="569">
        <v>50</v>
      </c>
      <c r="F27" s="560"/>
      <c r="G27" s="564"/>
      <c r="H27" s="565"/>
      <c r="I27" s="565"/>
      <c r="J27" s="565">
        <v>15</v>
      </c>
      <c r="K27" s="565"/>
      <c r="L27" s="565"/>
      <c r="M27" s="565"/>
      <c r="N27" s="565"/>
      <c r="O27" s="566"/>
      <c r="P27" s="560"/>
      <c r="Q27" s="570">
        <f t="shared" si="1"/>
        <v>65</v>
      </c>
    </row>
    <row r="28" spans="1:17" x14ac:dyDescent="0.3">
      <c r="A28" s="581" t="s">
        <v>905</v>
      </c>
      <c r="B28" s="568"/>
      <c r="C28" s="565"/>
      <c r="D28" s="569"/>
      <c r="E28" s="569">
        <v>50</v>
      </c>
      <c r="F28" s="560"/>
      <c r="G28" s="564"/>
      <c r="H28" s="565"/>
      <c r="I28" s="565"/>
      <c r="J28" s="565">
        <v>30</v>
      </c>
      <c r="K28" s="565"/>
      <c r="L28" s="565"/>
      <c r="M28" s="565"/>
      <c r="N28" s="565"/>
      <c r="O28" s="566"/>
      <c r="P28" s="560"/>
      <c r="Q28" s="570">
        <f t="shared" si="1"/>
        <v>80</v>
      </c>
    </row>
    <row r="29" spans="1:17" ht="14.25" customHeight="1" x14ac:dyDescent="0.3">
      <c r="A29" s="581" t="s">
        <v>906</v>
      </c>
      <c r="B29" s="568"/>
      <c r="C29" s="565"/>
      <c r="D29" s="569"/>
      <c r="E29" s="569">
        <v>50</v>
      </c>
      <c r="F29" s="560"/>
      <c r="G29" s="564"/>
      <c r="H29" s="565"/>
      <c r="I29" s="565"/>
      <c r="J29" s="565">
        <v>35</v>
      </c>
      <c r="K29" s="565"/>
      <c r="L29" s="565"/>
      <c r="M29" s="565"/>
      <c r="N29" s="565"/>
      <c r="O29" s="566"/>
      <c r="P29" s="560"/>
      <c r="Q29" s="570">
        <f t="shared" si="1"/>
        <v>85</v>
      </c>
    </row>
    <row r="30" spans="1:17" x14ac:dyDescent="0.3">
      <c r="A30" s="581" t="s">
        <v>907</v>
      </c>
      <c r="B30" s="568"/>
      <c r="C30" s="565"/>
      <c r="D30" s="569"/>
      <c r="E30" s="569">
        <v>50</v>
      </c>
      <c r="F30" s="560"/>
      <c r="G30" s="564"/>
      <c r="H30" s="565"/>
      <c r="I30" s="565"/>
      <c r="J30" s="565">
        <v>20</v>
      </c>
      <c r="K30" s="565"/>
      <c r="L30" s="565"/>
      <c r="M30" s="565"/>
      <c r="N30" s="565"/>
      <c r="O30" s="566"/>
      <c r="P30" s="560"/>
      <c r="Q30" s="570">
        <f t="shared" si="1"/>
        <v>70</v>
      </c>
    </row>
    <row r="31" spans="1:17" x14ac:dyDescent="0.3">
      <c r="A31" s="581" t="s">
        <v>908</v>
      </c>
      <c r="B31" s="568"/>
      <c r="C31" s="565"/>
      <c r="D31" s="569"/>
      <c r="E31" s="569">
        <v>50</v>
      </c>
      <c r="F31" s="560"/>
      <c r="G31" s="564"/>
      <c r="H31" s="565"/>
      <c r="I31" s="565"/>
      <c r="J31" s="565">
        <v>15</v>
      </c>
      <c r="K31" s="565"/>
      <c r="L31" s="565"/>
      <c r="M31" s="565"/>
      <c r="N31" s="565"/>
      <c r="O31" s="566"/>
      <c r="P31" s="560"/>
      <c r="Q31" s="570">
        <f t="shared" si="1"/>
        <v>65</v>
      </c>
    </row>
    <row r="32" spans="1:17" x14ac:dyDescent="0.3">
      <c r="A32" s="581" t="s">
        <v>909</v>
      </c>
      <c r="B32" s="568"/>
      <c r="C32" s="565"/>
      <c r="D32" s="569"/>
      <c r="E32" s="569">
        <v>50</v>
      </c>
      <c r="F32" s="560"/>
      <c r="G32" s="564"/>
      <c r="H32" s="565"/>
      <c r="I32" s="565"/>
      <c r="J32" s="565">
        <v>45</v>
      </c>
      <c r="K32" s="565"/>
      <c r="L32" s="565"/>
      <c r="M32" s="565"/>
      <c r="N32" s="565"/>
      <c r="O32" s="566"/>
      <c r="P32" s="560"/>
      <c r="Q32" s="570">
        <f t="shared" si="1"/>
        <v>95</v>
      </c>
    </row>
    <row r="33" spans="1:17" x14ac:dyDescent="0.3">
      <c r="A33" s="581" t="s">
        <v>910</v>
      </c>
      <c r="B33" s="568"/>
      <c r="C33" s="565"/>
      <c r="D33" s="569"/>
      <c r="E33" s="569">
        <v>50</v>
      </c>
      <c r="F33" s="560"/>
      <c r="G33" s="564"/>
      <c r="H33" s="565"/>
      <c r="I33" s="565"/>
      <c r="J33" s="565">
        <v>20</v>
      </c>
      <c r="K33" s="565"/>
      <c r="L33" s="565"/>
      <c r="M33" s="565"/>
      <c r="N33" s="565"/>
      <c r="O33" s="566"/>
      <c r="P33" s="560"/>
      <c r="Q33" s="570">
        <f t="shared" si="1"/>
        <v>70</v>
      </c>
    </row>
    <row r="34" spans="1:17" ht="14.25" customHeight="1" x14ac:dyDescent="0.3">
      <c r="A34" s="581" t="s">
        <v>896</v>
      </c>
      <c r="B34" s="568"/>
      <c r="C34" s="565"/>
      <c r="D34" s="569"/>
      <c r="E34" s="569">
        <v>50</v>
      </c>
      <c r="F34" s="560"/>
      <c r="G34" s="564"/>
      <c r="H34" s="565"/>
      <c r="I34" s="565"/>
      <c r="J34" s="565">
        <v>30</v>
      </c>
      <c r="K34" s="565"/>
      <c r="L34" s="565"/>
      <c r="M34" s="565"/>
      <c r="N34" s="565"/>
      <c r="O34" s="566"/>
      <c r="P34" s="560"/>
      <c r="Q34" s="570">
        <f t="shared" si="1"/>
        <v>80</v>
      </c>
    </row>
    <row r="35" spans="1:17" x14ac:dyDescent="0.3">
      <c r="A35" s="581" t="s">
        <v>911</v>
      </c>
      <c r="B35" s="568"/>
      <c r="C35" s="565"/>
      <c r="D35" s="569"/>
      <c r="E35" s="569">
        <v>50</v>
      </c>
      <c r="F35" s="560"/>
      <c r="G35" s="564"/>
      <c r="H35" s="565"/>
      <c r="I35" s="565"/>
      <c r="J35" s="565">
        <v>30</v>
      </c>
      <c r="K35" s="565"/>
      <c r="L35" s="565"/>
      <c r="M35" s="565"/>
      <c r="N35" s="565"/>
      <c r="O35" s="566"/>
      <c r="P35" s="560"/>
      <c r="Q35" s="570">
        <f t="shared" si="1"/>
        <v>80</v>
      </c>
    </row>
    <row r="36" spans="1:17" x14ac:dyDescent="0.3">
      <c r="A36" s="581" t="s">
        <v>912</v>
      </c>
      <c r="B36" s="568"/>
      <c r="C36" s="565"/>
      <c r="D36" s="569"/>
      <c r="E36" s="569">
        <v>50</v>
      </c>
      <c r="F36" s="560"/>
      <c r="G36" s="564"/>
      <c r="H36" s="565"/>
      <c r="I36" s="565"/>
      <c r="J36" s="565">
        <v>40</v>
      </c>
      <c r="K36" s="565"/>
      <c r="L36" s="565"/>
      <c r="M36" s="565"/>
      <c r="N36" s="565"/>
      <c r="O36" s="566"/>
      <c r="P36" s="560"/>
      <c r="Q36" s="570">
        <f t="shared" si="1"/>
        <v>90</v>
      </c>
    </row>
    <row r="37" spans="1:17" ht="14.25" customHeight="1" x14ac:dyDescent="0.3">
      <c r="A37" s="581" t="s">
        <v>913</v>
      </c>
      <c r="B37" s="568"/>
      <c r="C37" s="565"/>
      <c r="D37" s="569"/>
      <c r="E37" s="569">
        <v>50</v>
      </c>
      <c r="F37" s="560"/>
      <c r="G37" s="564"/>
      <c r="H37" s="565"/>
      <c r="I37" s="565"/>
      <c r="J37" s="565">
        <v>20</v>
      </c>
      <c r="K37" s="565"/>
      <c r="L37" s="565"/>
      <c r="M37" s="565"/>
      <c r="N37" s="565"/>
      <c r="O37" s="566"/>
      <c r="P37" s="560"/>
      <c r="Q37" s="570">
        <f t="shared" si="1"/>
        <v>70</v>
      </c>
    </row>
    <row r="38" spans="1:17" x14ac:dyDescent="0.3">
      <c r="A38" s="581" t="s">
        <v>914</v>
      </c>
      <c r="B38" s="568"/>
      <c r="C38" s="565"/>
      <c r="D38" s="569"/>
      <c r="E38" s="569">
        <v>50</v>
      </c>
      <c r="F38" s="560"/>
      <c r="G38" s="564"/>
      <c r="H38" s="565"/>
      <c r="I38" s="565"/>
      <c r="J38" s="565">
        <v>15</v>
      </c>
      <c r="K38" s="565"/>
      <c r="L38" s="565"/>
      <c r="M38" s="565"/>
      <c r="N38" s="565"/>
      <c r="O38" s="566"/>
      <c r="P38" s="560"/>
      <c r="Q38" s="570">
        <f t="shared" si="1"/>
        <v>65</v>
      </c>
    </row>
    <row r="39" spans="1:17" x14ac:dyDescent="0.3">
      <c r="A39" s="582" t="b">
        <v>1</v>
      </c>
      <c r="B39" s="568"/>
      <c r="C39" s="565"/>
      <c r="D39" s="569"/>
      <c r="E39" s="569">
        <v>50</v>
      </c>
      <c r="F39" s="560"/>
      <c r="G39" s="564"/>
      <c r="H39" s="565"/>
      <c r="I39" s="565"/>
      <c r="J39" s="565">
        <v>15</v>
      </c>
      <c r="K39" s="565"/>
      <c r="L39" s="565"/>
      <c r="M39" s="565"/>
      <c r="N39" s="565"/>
      <c r="O39" s="566"/>
      <c r="P39" s="560"/>
      <c r="Q39" s="570">
        <f t="shared" si="1"/>
        <v>65</v>
      </c>
    </row>
    <row r="40" spans="1:17" x14ac:dyDescent="0.3">
      <c r="A40" s="581" t="s">
        <v>915</v>
      </c>
      <c r="B40" s="568"/>
      <c r="C40" s="565"/>
      <c r="D40" s="569"/>
      <c r="E40" s="569">
        <v>50</v>
      </c>
      <c r="F40" s="560"/>
      <c r="G40" s="564"/>
      <c r="H40" s="565"/>
      <c r="I40" s="565"/>
      <c r="J40" s="565">
        <v>15</v>
      </c>
      <c r="K40" s="565"/>
      <c r="L40" s="565"/>
      <c r="M40" s="565"/>
      <c r="N40" s="565"/>
      <c r="O40" s="566"/>
      <c r="P40" s="560"/>
      <c r="Q40" s="570">
        <f t="shared" si="1"/>
        <v>65</v>
      </c>
    </row>
    <row r="41" spans="1:17" x14ac:dyDescent="0.3">
      <c r="A41" s="581" t="s">
        <v>916</v>
      </c>
      <c r="B41" s="568"/>
      <c r="C41" s="565"/>
      <c r="D41" s="569"/>
      <c r="E41" s="569">
        <v>50</v>
      </c>
      <c r="F41" s="560"/>
      <c r="G41" s="564"/>
      <c r="H41" s="565"/>
      <c r="I41" s="565"/>
      <c r="J41" s="565">
        <v>15</v>
      </c>
      <c r="K41" s="565"/>
      <c r="L41" s="565"/>
      <c r="M41" s="565"/>
      <c r="N41" s="565"/>
      <c r="O41" s="566"/>
      <c r="P41" s="560"/>
      <c r="Q41" s="570">
        <f t="shared" si="1"/>
        <v>65</v>
      </c>
    </row>
    <row r="42" spans="1:17" ht="14.25" customHeight="1" x14ac:dyDescent="0.3">
      <c r="A42" s="581" t="s">
        <v>917</v>
      </c>
      <c r="B42" s="568"/>
      <c r="C42" s="565"/>
      <c r="D42" s="569"/>
      <c r="E42" s="569">
        <v>50</v>
      </c>
      <c r="F42" s="560"/>
      <c r="G42" s="564"/>
      <c r="H42" s="565"/>
      <c r="I42" s="565"/>
      <c r="J42" s="565">
        <v>45</v>
      </c>
      <c r="K42" s="565"/>
      <c r="L42" s="565"/>
      <c r="M42" s="565"/>
      <c r="N42" s="565"/>
      <c r="O42" s="566"/>
      <c r="P42" s="560"/>
      <c r="Q42" s="570">
        <f t="shared" si="1"/>
        <v>95</v>
      </c>
    </row>
    <row r="43" spans="1:17" x14ac:dyDescent="0.3">
      <c r="A43" s="581" t="s">
        <v>918</v>
      </c>
      <c r="B43" s="568"/>
      <c r="C43" s="565"/>
      <c r="D43" s="569"/>
      <c r="E43" s="569">
        <v>50</v>
      </c>
      <c r="F43" s="560"/>
      <c r="G43" s="564"/>
      <c r="H43" s="565"/>
      <c r="I43" s="565"/>
      <c r="J43" s="565">
        <v>100</v>
      </c>
      <c r="K43" s="565"/>
      <c r="L43" s="565"/>
      <c r="M43" s="565"/>
      <c r="N43" s="565"/>
      <c r="O43" s="566"/>
      <c r="P43" s="560"/>
      <c r="Q43" s="570">
        <f t="shared" si="1"/>
        <v>150</v>
      </c>
    </row>
    <row r="44" spans="1:17" x14ac:dyDescent="0.3">
      <c r="A44" s="581" t="s">
        <v>919</v>
      </c>
      <c r="B44" s="568"/>
      <c r="C44" s="565"/>
      <c r="D44" s="569"/>
      <c r="E44" s="569">
        <v>50</v>
      </c>
      <c r="F44" s="560"/>
      <c r="G44" s="564"/>
      <c r="H44" s="565"/>
      <c r="I44" s="565"/>
      <c r="J44" s="565">
        <v>15</v>
      </c>
      <c r="K44" s="565"/>
      <c r="L44" s="565"/>
      <c r="M44" s="565"/>
      <c r="N44" s="565"/>
      <c r="O44" s="566"/>
      <c r="P44" s="560"/>
      <c r="Q44" s="570">
        <f t="shared" si="1"/>
        <v>65</v>
      </c>
    </row>
    <row r="45" spans="1:17" x14ac:dyDescent="0.3">
      <c r="A45" s="581" t="s">
        <v>920</v>
      </c>
      <c r="B45" s="568"/>
      <c r="C45" s="565"/>
      <c r="D45" s="569"/>
      <c r="E45" s="569">
        <v>50</v>
      </c>
      <c r="F45" s="560"/>
      <c r="G45" s="564"/>
      <c r="H45" s="565"/>
      <c r="I45" s="565"/>
      <c r="J45" s="565">
        <v>15</v>
      </c>
      <c r="K45" s="565"/>
      <c r="L45" s="565"/>
      <c r="M45" s="565"/>
      <c r="N45" s="565"/>
      <c r="O45" s="566"/>
      <c r="P45" s="560"/>
      <c r="Q45" s="570">
        <f t="shared" si="1"/>
        <v>65</v>
      </c>
    </row>
    <row r="46" spans="1:17" x14ac:dyDescent="0.3">
      <c r="A46" s="581" t="s">
        <v>921</v>
      </c>
      <c r="B46" s="568"/>
      <c r="C46" s="565"/>
      <c r="D46" s="569"/>
      <c r="E46" s="569">
        <v>50</v>
      </c>
      <c r="F46" s="560"/>
      <c r="G46" s="564"/>
      <c r="H46" s="565"/>
      <c r="I46" s="565"/>
      <c r="J46" s="565">
        <v>30</v>
      </c>
      <c r="K46" s="565"/>
      <c r="L46" s="565"/>
      <c r="M46" s="565"/>
      <c r="N46" s="565"/>
      <c r="O46" s="566"/>
      <c r="P46" s="560"/>
      <c r="Q46" s="570">
        <f t="shared" si="1"/>
        <v>80</v>
      </c>
    </row>
    <row r="47" spans="1:17" x14ac:dyDescent="0.3">
      <c r="A47" s="581" t="s">
        <v>922</v>
      </c>
      <c r="B47" s="568"/>
      <c r="C47" s="565"/>
      <c r="D47" s="569"/>
      <c r="E47" s="569">
        <v>50</v>
      </c>
      <c r="F47" s="560"/>
      <c r="G47" s="564"/>
      <c r="H47" s="565"/>
      <c r="I47" s="565"/>
      <c r="J47" s="565">
        <v>30</v>
      </c>
      <c r="K47" s="565"/>
      <c r="L47" s="565"/>
      <c r="M47" s="565"/>
      <c r="N47" s="565"/>
      <c r="O47" s="566"/>
      <c r="P47" s="560"/>
      <c r="Q47" s="570">
        <f t="shared" si="1"/>
        <v>80</v>
      </c>
    </row>
    <row r="48" spans="1:17" x14ac:dyDescent="0.3">
      <c r="A48" s="581" t="s">
        <v>923</v>
      </c>
      <c r="B48" s="568"/>
      <c r="C48" s="565"/>
      <c r="D48" s="569"/>
      <c r="E48" s="569">
        <v>50</v>
      </c>
      <c r="F48" s="560"/>
      <c r="G48" s="564"/>
      <c r="H48" s="565"/>
      <c r="I48" s="565"/>
      <c r="J48" s="565">
        <v>30</v>
      </c>
      <c r="K48" s="565"/>
      <c r="L48" s="565"/>
      <c r="M48" s="565"/>
      <c r="N48" s="565"/>
      <c r="O48" s="566"/>
      <c r="P48" s="560"/>
      <c r="Q48" s="570">
        <f t="shared" si="0"/>
        <v>80</v>
      </c>
    </row>
    <row r="49" spans="1:17" x14ac:dyDescent="0.3">
      <c r="A49" s="581" t="s">
        <v>924</v>
      </c>
      <c r="B49" s="568"/>
      <c r="C49" s="565"/>
      <c r="D49" s="569"/>
      <c r="E49" s="569">
        <v>50</v>
      </c>
      <c r="F49" s="560"/>
      <c r="G49" s="564"/>
      <c r="H49" s="565"/>
      <c r="I49" s="565"/>
      <c r="J49" s="565">
        <v>20</v>
      </c>
      <c r="K49" s="565"/>
      <c r="L49" s="565"/>
      <c r="M49" s="565"/>
      <c r="N49" s="565"/>
      <c r="O49" s="566"/>
      <c r="P49" s="560"/>
      <c r="Q49" s="570">
        <f t="shared" si="0"/>
        <v>70</v>
      </c>
    </row>
    <row r="50" spans="1:17" x14ac:dyDescent="0.3">
      <c r="A50" s="581" t="s">
        <v>925</v>
      </c>
      <c r="B50" s="568"/>
      <c r="C50" s="565"/>
      <c r="D50" s="569"/>
      <c r="E50" s="569">
        <v>50</v>
      </c>
      <c r="F50" s="560"/>
      <c r="G50" s="564"/>
      <c r="H50" s="565"/>
      <c r="I50" s="565"/>
      <c r="J50" s="565">
        <v>20</v>
      </c>
      <c r="K50" s="565"/>
      <c r="L50" s="565"/>
      <c r="M50" s="565"/>
      <c r="N50" s="565"/>
      <c r="O50" s="566"/>
      <c r="P50" s="560"/>
      <c r="Q50" s="570">
        <f t="shared" si="0"/>
        <v>70</v>
      </c>
    </row>
    <row r="51" spans="1:17" x14ac:dyDescent="0.3">
      <c r="A51" s="581" t="s">
        <v>926</v>
      </c>
      <c r="B51" s="568"/>
      <c r="C51" s="565"/>
      <c r="D51" s="569"/>
      <c r="E51" s="569">
        <v>50</v>
      </c>
      <c r="F51" s="560"/>
      <c r="G51" s="564"/>
      <c r="H51" s="565"/>
      <c r="I51" s="565"/>
      <c r="J51" s="565">
        <v>20</v>
      </c>
      <c r="K51" s="565"/>
      <c r="L51" s="565"/>
      <c r="M51" s="565"/>
      <c r="N51" s="565"/>
      <c r="O51" s="566"/>
      <c r="P51" s="560"/>
      <c r="Q51" s="570">
        <f t="shared" si="0"/>
        <v>70</v>
      </c>
    </row>
    <row r="52" spans="1:17" ht="15" thickBot="1" x14ac:dyDescent="0.35">
      <c r="A52" s="581" t="s">
        <v>927</v>
      </c>
      <c r="B52" s="568"/>
      <c r="C52" s="565"/>
      <c r="D52" s="569"/>
      <c r="E52" s="569">
        <v>50</v>
      </c>
      <c r="F52" s="560"/>
      <c r="G52" s="564"/>
      <c r="H52" s="565"/>
      <c r="I52" s="565">
        <v>300</v>
      </c>
      <c r="J52" s="565">
        <v>10</v>
      </c>
      <c r="K52" s="565"/>
      <c r="L52" s="565"/>
      <c r="M52" s="565"/>
      <c r="N52" s="565"/>
      <c r="O52" s="566"/>
      <c r="P52" s="560"/>
      <c r="Q52" s="571">
        <f t="shared" si="0"/>
        <v>360</v>
      </c>
    </row>
    <row r="53" spans="1:17" ht="29.4" thickBot="1" x14ac:dyDescent="0.35">
      <c r="A53" s="519" t="s">
        <v>184</v>
      </c>
      <c r="B53" s="572">
        <v>9000</v>
      </c>
      <c r="C53" s="573"/>
      <c r="D53" s="573"/>
      <c r="E53" s="574"/>
      <c r="F53" s="560"/>
      <c r="G53" s="572"/>
      <c r="H53" s="573"/>
      <c r="I53" s="573"/>
      <c r="J53" s="573"/>
      <c r="K53" s="573">
        <v>1500</v>
      </c>
      <c r="L53" s="573"/>
      <c r="M53" s="573">
        <v>300</v>
      </c>
      <c r="N53" s="573"/>
      <c r="O53" s="574"/>
      <c r="P53" s="560"/>
      <c r="Q53" s="559">
        <f>SUM(B53:O53)</f>
        <v>10800</v>
      </c>
    </row>
    <row r="54" spans="1:17" ht="15" thickBot="1" x14ac:dyDescent="0.35">
      <c r="A54" s="527" t="s">
        <v>185</v>
      </c>
      <c r="B54" s="575"/>
      <c r="C54" s="576"/>
      <c r="D54" s="576"/>
      <c r="E54" s="576"/>
      <c r="F54" s="577"/>
      <c r="G54" s="578"/>
      <c r="H54" s="578"/>
      <c r="I54" s="578"/>
      <c r="J54" s="578"/>
      <c r="K54" s="578"/>
      <c r="L54" s="578"/>
      <c r="M54" s="578"/>
      <c r="N54" s="578"/>
      <c r="O54" s="578"/>
      <c r="P54" s="579"/>
      <c r="Q54" s="580">
        <f>SUM(Q19:Q53)</f>
        <v>13915</v>
      </c>
    </row>
    <row r="55" spans="1:17" x14ac:dyDescent="0.3">
      <c r="Q55" s="533" t="s">
        <v>186</v>
      </c>
    </row>
    <row r="57" spans="1:17" ht="21" customHeight="1" x14ac:dyDescent="0.3">
      <c r="A57" s="694" t="s">
        <v>187</v>
      </c>
      <c r="B57" s="694"/>
      <c r="C57" s="694"/>
      <c r="D57" s="694"/>
      <c r="E57" s="694"/>
      <c r="F57" s="694"/>
      <c r="G57" s="694"/>
      <c r="H57" s="694"/>
    </row>
    <row r="58" spans="1:17" x14ac:dyDescent="0.3">
      <c r="A58" s="694"/>
      <c r="B58" s="694"/>
      <c r="C58" s="694"/>
      <c r="D58" s="694"/>
      <c r="E58" s="694"/>
      <c r="F58" s="694"/>
      <c r="G58" s="694"/>
      <c r="H58" s="694"/>
    </row>
    <row r="59" spans="1:17" x14ac:dyDescent="0.3">
      <c r="A59" s="694"/>
      <c r="B59" s="694"/>
      <c r="C59" s="694"/>
      <c r="D59" s="694"/>
      <c r="E59" s="694"/>
      <c r="F59" s="694"/>
      <c r="G59" s="694"/>
      <c r="H59" s="694"/>
    </row>
    <row r="60" spans="1:17" ht="15.6" x14ac:dyDescent="0.3">
      <c r="A60" s="473" t="s">
        <v>188</v>
      </c>
      <c r="B60" s="687" t="s">
        <v>928</v>
      </c>
      <c r="C60" s="688"/>
      <c r="D60" s="688"/>
      <c r="E60" s="474"/>
    </row>
    <row r="61" spans="1:17" ht="15.6" x14ac:dyDescent="0.3">
      <c r="A61" s="473" t="s">
        <v>190</v>
      </c>
      <c r="B61" s="687" t="s">
        <v>928</v>
      </c>
      <c r="C61" s="688"/>
      <c r="D61" s="688"/>
      <c r="E61" s="695"/>
    </row>
    <row r="62" spans="1:17" ht="15.6" x14ac:dyDescent="0.3">
      <c r="A62" s="473"/>
      <c r="B62" s="469"/>
      <c r="C62" s="469"/>
      <c r="D62" s="469"/>
      <c r="E62" s="469"/>
    </row>
    <row r="63" spans="1:17" ht="15.6" x14ac:dyDescent="0.3">
      <c r="A63" s="473"/>
      <c r="B63" s="469"/>
      <c r="C63" s="469"/>
      <c r="D63" s="469"/>
      <c r="E63" s="469"/>
    </row>
    <row r="64" spans="1:17" x14ac:dyDescent="0.3">
      <c r="A64" s="696" t="s">
        <v>192</v>
      </c>
      <c r="B64" s="696"/>
      <c r="C64" s="696"/>
      <c r="D64" s="696"/>
      <c r="E64" s="696"/>
      <c r="F64" s="696"/>
      <c r="G64" s="696"/>
      <c r="H64" s="696"/>
    </row>
    <row r="65" spans="1:8" x14ac:dyDescent="0.3">
      <c r="A65" s="696"/>
      <c r="B65" s="696"/>
      <c r="C65" s="696"/>
      <c r="D65" s="696"/>
      <c r="E65" s="696"/>
      <c r="F65" s="696"/>
      <c r="G65" s="696"/>
      <c r="H65" s="696"/>
    </row>
    <row r="66" spans="1:8" ht="15.6" x14ac:dyDescent="0.3">
      <c r="A66" s="473" t="s">
        <v>193</v>
      </c>
      <c r="B66" s="687" t="s">
        <v>929</v>
      </c>
      <c r="C66" s="688"/>
      <c r="D66" s="688"/>
      <c r="E66" s="695"/>
    </row>
    <row r="67" spans="1:8" ht="15.6" x14ac:dyDescent="0.3">
      <c r="A67" s="473" t="s">
        <v>194</v>
      </c>
      <c r="B67" s="687" t="s">
        <v>930</v>
      </c>
      <c r="C67" s="688"/>
      <c r="D67" s="688"/>
      <c r="E67" s="695"/>
    </row>
    <row r="68" spans="1:8" ht="15.6" x14ac:dyDescent="0.3">
      <c r="A68" s="473"/>
      <c r="B68" s="697"/>
      <c r="C68" s="697"/>
      <c r="D68" s="697"/>
      <c r="E68" s="697"/>
    </row>
    <row r="70" spans="1:8" x14ac:dyDescent="0.3">
      <c r="A70" s="468" t="s">
        <v>195</v>
      </c>
      <c r="B70" s="43" t="s">
        <v>196</v>
      </c>
      <c r="C70" s="43"/>
      <c r="D70" s="43"/>
      <c r="E70" s="43"/>
    </row>
    <row r="71" spans="1:8" x14ac:dyDescent="0.3">
      <c r="B71" s="43" t="s">
        <v>197</v>
      </c>
      <c r="C71" s="43"/>
      <c r="D71" s="43"/>
      <c r="E71" s="43"/>
    </row>
  </sheetData>
  <mergeCells count="11">
    <mergeCell ref="B61:E61"/>
    <mergeCell ref="A64:H65"/>
    <mergeCell ref="B66:E66"/>
    <mergeCell ref="B67:E67"/>
    <mergeCell ref="B68:E68"/>
    <mergeCell ref="B60:D60"/>
    <mergeCell ref="B7:D7"/>
    <mergeCell ref="B15:O15"/>
    <mergeCell ref="B17:E17"/>
    <mergeCell ref="G17:O17"/>
    <mergeCell ref="A57:H59"/>
  </mergeCells>
  <hyperlinks>
    <hyperlink ref="B70" r:id="rId1" xr:uid="{4616564F-7CD8-4445-AF2F-6F58F342F6ED}"/>
    <hyperlink ref="B71" r:id="rId2" xr:uid="{DD25F2D7-6F61-484B-922B-83C75A70FAFC}"/>
  </hyperlinks>
  <pageMargins left="0.7" right="0.7" top="0.75" bottom="0.75" header="0.3" footer="0.3"/>
  <pageSetup scale="44" orientation="landscape" r:id="rId3"/>
  <legacyDrawing r:id="rId4"/>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97073-6E29-4D4A-B403-9E1FE74B7B27}">
  <sheetPr>
    <pageSetUpPr fitToPage="1"/>
  </sheetPr>
  <dimension ref="A1:Q78"/>
  <sheetViews>
    <sheetView zoomScale="87" zoomScaleNormal="70" workbookViewId="0">
      <pane xSplit="1" ySplit="19" topLeftCell="B60" activePane="bottomRight" state="frozen"/>
      <selection pane="topRight" activeCell="B1" sqref="B1"/>
      <selection pane="bottomLeft" activeCell="A20" sqref="A20"/>
      <selection pane="bottomRight" activeCell="E11" sqref="E11"/>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4" style="8" customWidth="1"/>
    <col min="9" max="9" width="10.664062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247</v>
      </c>
      <c r="C7" s="654"/>
      <c r="D7" s="654"/>
      <c r="E7" s="14"/>
      <c r="G7" s="9"/>
      <c r="H7" s="9"/>
      <c r="I7" s="9"/>
      <c r="J7" s="9"/>
      <c r="K7" s="9"/>
      <c r="L7" s="9"/>
      <c r="M7" s="9"/>
      <c r="N7" s="9"/>
      <c r="O7" s="9"/>
      <c r="P7" s="9"/>
      <c r="Q7" s="9"/>
    </row>
    <row r="8" spans="1:17" ht="15.6" x14ac:dyDescent="0.3">
      <c r="A8" s="13" t="s">
        <v>154</v>
      </c>
      <c r="B8" s="15" t="s">
        <v>155</v>
      </c>
      <c r="C8" s="44" t="s">
        <v>156</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8" t="s">
        <v>156</v>
      </c>
      <c r="G11" s="9"/>
      <c r="H11" s="9"/>
      <c r="I11" s="9"/>
      <c r="J11" s="9"/>
      <c r="K11" s="9"/>
      <c r="L11" s="9"/>
      <c r="M11" s="9"/>
      <c r="N11" s="9"/>
      <c r="O11" s="9"/>
      <c r="P11" s="9"/>
      <c r="Q11" s="9"/>
    </row>
    <row r="12" spans="1:17" x14ac:dyDescent="0.3">
      <c r="B12" s="15" t="s">
        <v>162</v>
      </c>
      <c r="C12" s="44"/>
      <c r="G12" s="9"/>
      <c r="H12" s="9"/>
      <c r="I12" s="9"/>
      <c r="J12" s="9"/>
      <c r="K12" s="9"/>
      <c r="L12" s="9"/>
      <c r="M12" s="9"/>
      <c r="N12" s="9"/>
      <c r="O12" s="9"/>
      <c r="P12" s="9"/>
      <c r="Q12" s="9"/>
    </row>
    <row r="13" spans="1:17" ht="15.6" x14ac:dyDescent="0.3">
      <c r="A13" s="13"/>
      <c r="B13" s="15" t="s">
        <v>163</v>
      </c>
      <c r="C13" s="44"/>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51"/>
      <c r="C19" s="52"/>
      <c r="D19" s="52"/>
      <c r="E19" s="53"/>
      <c r="F19" s="54"/>
      <c r="G19" s="51"/>
      <c r="H19" s="52"/>
      <c r="I19" s="52"/>
      <c r="J19" s="52"/>
      <c r="K19" s="52"/>
      <c r="L19" s="52"/>
      <c r="M19" s="52"/>
      <c r="N19" s="52"/>
      <c r="O19" s="53"/>
      <c r="P19" s="54"/>
      <c r="Q19" s="53"/>
    </row>
    <row r="20" spans="1:17" x14ac:dyDescent="0.3">
      <c r="A20" s="37" t="s">
        <v>248</v>
      </c>
      <c r="B20" s="55"/>
      <c r="C20" s="56"/>
      <c r="D20" s="57"/>
      <c r="E20" s="57">
        <v>150</v>
      </c>
      <c r="F20" s="54"/>
      <c r="G20" s="58"/>
      <c r="H20" s="59" t="s">
        <v>249</v>
      </c>
      <c r="I20" s="59"/>
      <c r="J20" s="59">
        <v>1.39</v>
      </c>
      <c r="K20" s="59"/>
      <c r="L20" s="59"/>
      <c r="M20" s="59"/>
      <c r="N20" s="59"/>
      <c r="O20" s="60"/>
      <c r="P20" s="54"/>
      <c r="Q20" s="61">
        <f t="shared" ref="Q20:Q59" si="0">SUM(B20:O20)</f>
        <v>151.38999999999999</v>
      </c>
    </row>
    <row r="21" spans="1:17" x14ac:dyDescent="0.3">
      <c r="A21" s="38" t="s">
        <v>250</v>
      </c>
      <c r="B21" s="62"/>
      <c r="C21" s="59"/>
      <c r="D21" s="63"/>
      <c r="E21" s="63">
        <v>240</v>
      </c>
      <c r="F21" s="54"/>
      <c r="G21" s="58"/>
      <c r="H21" s="59"/>
      <c r="I21" s="59"/>
      <c r="J21" s="59">
        <v>126.5</v>
      </c>
      <c r="K21" s="59"/>
      <c r="L21" s="59"/>
      <c r="M21" s="59"/>
      <c r="N21" s="59"/>
      <c r="O21" s="60"/>
      <c r="P21" s="54"/>
      <c r="Q21" s="64">
        <f t="shared" si="0"/>
        <v>366.5</v>
      </c>
    </row>
    <row r="22" spans="1:17" x14ac:dyDescent="0.3">
      <c r="A22" s="38" t="s">
        <v>251</v>
      </c>
      <c r="B22" s="62"/>
      <c r="C22" s="59"/>
      <c r="D22" s="63"/>
      <c r="E22" s="63">
        <v>200</v>
      </c>
      <c r="F22" s="54"/>
      <c r="G22" s="58"/>
      <c r="H22" s="59"/>
      <c r="I22" s="59"/>
      <c r="J22" s="59"/>
      <c r="K22" s="59"/>
      <c r="L22" s="59"/>
      <c r="M22" s="59"/>
      <c r="N22" s="59"/>
      <c r="O22" s="60"/>
      <c r="P22" s="54"/>
      <c r="Q22" s="64">
        <f t="shared" si="0"/>
        <v>200</v>
      </c>
    </row>
    <row r="23" spans="1:17" x14ac:dyDescent="0.3">
      <c r="A23" s="38" t="s">
        <v>252</v>
      </c>
      <c r="B23" s="62"/>
      <c r="C23" s="59"/>
      <c r="D23" s="63"/>
      <c r="E23" s="63">
        <v>250</v>
      </c>
      <c r="F23" s="54"/>
      <c r="G23" s="58"/>
      <c r="H23" s="59"/>
      <c r="I23" s="59"/>
      <c r="J23" s="59">
        <v>50</v>
      </c>
      <c r="K23" s="59">
        <v>200</v>
      </c>
      <c r="L23" s="59"/>
      <c r="M23" s="59"/>
      <c r="N23" s="59"/>
      <c r="O23" s="60"/>
      <c r="P23" s="54"/>
      <c r="Q23" s="64">
        <f t="shared" si="0"/>
        <v>500</v>
      </c>
    </row>
    <row r="24" spans="1:17" x14ac:dyDescent="0.3">
      <c r="A24" s="38" t="s">
        <v>253</v>
      </c>
      <c r="B24" s="62"/>
      <c r="C24" s="59"/>
      <c r="D24" s="63"/>
      <c r="E24" s="63"/>
      <c r="F24" s="54"/>
      <c r="G24" s="58"/>
      <c r="H24" s="59"/>
      <c r="I24" s="59"/>
      <c r="J24" s="59"/>
      <c r="K24" s="59"/>
      <c r="L24" s="59"/>
      <c r="M24" s="59"/>
      <c r="N24" s="59"/>
      <c r="O24" s="60"/>
      <c r="P24" s="54"/>
      <c r="Q24" s="64">
        <f t="shared" si="0"/>
        <v>0</v>
      </c>
    </row>
    <row r="25" spans="1:17" x14ac:dyDescent="0.3">
      <c r="A25" s="38" t="s">
        <v>254</v>
      </c>
      <c r="B25" s="62"/>
      <c r="C25" s="59"/>
      <c r="D25" s="63"/>
      <c r="E25" s="63">
        <v>100</v>
      </c>
      <c r="F25" s="54"/>
      <c r="G25" s="58"/>
      <c r="H25" s="59"/>
      <c r="I25" s="59"/>
      <c r="J25" s="59"/>
      <c r="K25" s="59"/>
      <c r="L25" s="59"/>
      <c r="M25" s="59"/>
      <c r="N25" s="59"/>
      <c r="O25" s="60"/>
      <c r="P25" s="54"/>
      <c r="Q25" s="64">
        <f t="shared" si="0"/>
        <v>100</v>
      </c>
    </row>
    <row r="26" spans="1:17" x14ac:dyDescent="0.3">
      <c r="A26" s="38" t="s">
        <v>255</v>
      </c>
      <c r="B26" s="62"/>
      <c r="C26" s="59"/>
      <c r="D26" s="63"/>
      <c r="E26" s="63">
        <v>140</v>
      </c>
      <c r="F26" s="54"/>
      <c r="G26" s="58"/>
      <c r="H26" s="59"/>
      <c r="I26" s="59"/>
      <c r="J26" s="59"/>
      <c r="K26" s="59"/>
      <c r="L26" s="59"/>
      <c r="M26" s="59"/>
      <c r="N26" s="59"/>
      <c r="O26" s="60"/>
      <c r="P26" s="54"/>
      <c r="Q26" s="64">
        <f t="shared" si="0"/>
        <v>140</v>
      </c>
    </row>
    <row r="27" spans="1:17" x14ac:dyDescent="0.3">
      <c r="A27" s="38" t="s">
        <v>256</v>
      </c>
      <c r="B27" s="62"/>
      <c r="C27" s="59"/>
      <c r="D27" s="63"/>
      <c r="E27" s="63"/>
      <c r="F27" s="54"/>
      <c r="G27" s="58"/>
      <c r="H27" s="59"/>
      <c r="I27" s="59"/>
      <c r="J27" s="59"/>
      <c r="K27" s="59"/>
      <c r="L27" s="59"/>
      <c r="M27" s="59"/>
      <c r="N27" s="59"/>
      <c r="O27" s="60"/>
      <c r="P27" s="54"/>
      <c r="Q27" s="64">
        <f t="shared" si="0"/>
        <v>0</v>
      </c>
    </row>
    <row r="28" spans="1:17" x14ac:dyDescent="0.3">
      <c r="A28" s="38" t="s">
        <v>257</v>
      </c>
      <c r="B28" s="62"/>
      <c r="C28" s="59"/>
      <c r="D28" s="63"/>
      <c r="E28" s="63"/>
      <c r="F28" s="54"/>
      <c r="G28" s="58"/>
      <c r="H28" s="59"/>
      <c r="I28" s="59"/>
      <c r="J28" s="59"/>
      <c r="K28" s="59"/>
      <c r="L28" s="59"/>
      <c r="M28" s="59"/>
      <c r="N28" s="59"/>
      <c r="O28" s="60"/>
      <c r="P28" s="54"/>
      <c r="Q28" s="64">
        <f t="shared" si="0"/>
        <v>0</v>
      </c>
    </row>
    <row r="29" spans="1:17" x14ac:dyDescent="0.3">
      <c r="A29" s="38" t="s">
        <v>258</v>
      </c>
      <c r="B29" s="62"/>
      <c r="C29" s="59"/>
      <c r="D29" s="63"/>
      <c r="E29" s="63">
        <v>29.2</v>
      </c>
      <c r="F29" s="54"/>
      <c r="G29" s="58"/>
      <c r="H29" s="59"/>
      <c r="I29" s="59"/>
      <c r="J29" s="59"/>
      <c r="K29" s="59"/>
      <c r="L29" s="59"/>
      <c r="M29" s="59"/>
      <c r="N29" s="59"/>
      <c r="O29" s="60"/>
      <c r="P29" s="54"/>
      <c r="Q29" s="64">
        <f t="shared" si="0"/>
        <v>29.2</v>
      </c>
    </row>
    <row r="30" spans="1:17" x14ac:dyDescent="0.3">
      <c r="A30" s="38" t="s">
        <v>259</v>
      </c>
      <c r="B30" s="62"/>
      <c r="C30" s="59"/>
      <c r="D30" s="63"/>
      <c r="E30" s="63"/>
      <c r="F30" s="54"/>
      <c r="G30" s="58"/>
      <c r="H30" s="59"/>
      <c r="I30" s="59"/>
      <c r="J30" s="59"/>
      <c r="K30" s="59"/>
      <c r="L30" s="59"/>
      <c r="M30" s="59"/>
      <c r="N30" s="59"/>
      <c r="O30" s="60"/>
      <c r="P30" s="54"/>
      <c r="Q30" s="64">
        <f t="shared" si="0"/>
        <v>0</v>
      </c>
    </row>
    <row r="31" spans="1:17" x14ac:dyDescent="0.3">
      <c r="A31" s="38" t="s">
        <v>260</v>
      </c>
      <c r="B31" s="62"/>
      <c r="C31" s="59"/>
      <c r="D31" s="63"/>
      <c r="E31" s="63">
        <v>20</v>
      </c>
      <c r="F31" s="54"/>
      <c r="G31" s="58"/>
      <c r="H31" s="59"/>
      <c r="I31" s="59"/>
      <c r="J31" s="59">
        <v>29</v>
      </c>
      <c r="K31" s="59"/>
      <c r="L31" s="59"/>
      <c r="M31" s="59"/>
      <c r="N31" s="59"/>
      <c r="O31" s="60"/>
      <c r="P31" s="54"/>
      <c r="Q31" s="64">
        <f t="shared" si="0"/>
        <v>49</v>
      </c>
    </row>
    <row r="32" spans="1:17" x14ac:dyDescent="0.3">
      <c r="A32" s="38" t="s">
        <v>261</v>
      </c>
      <c r="B32" s="62"/>
      <c r="C32" s="59"/>
      <c r="D32" s="63"/>
      <c r="E32" s="63">
        <v>142</v>
      </c>
      <c r="F32" s="54"/>
      <c r="G32" s="58"/>
      <c r="H32" s="59"/>
      <c r="I32" s="59"/>
      <c r="J32" s="59">
        <v>14</v>
      </c>
      <c r="K32" s="59"/>
      <c r="L32" s="59"/>
      <c r="M32" s="59"/>
      <c r="N32" s="59"/>
      <c r="O32" s="60"/>
      <c r="P32" s="54"/>
      <c r="Q32" s="64">
        <f t="shared" si="0"/>
        <v>156</v>
      </c>
    </row>
    <row r="33" spans="1:17" x14ac:dyDescent="0.3">
      <c r="A33" s="38" t="s">
        <v>262</v>
      </c>
      <c r="B33" s="62"/>
      <c r="C33" s="59"/>
      <c r="D33" s="63"/>
      <c r="E33" s="63">
        <v>25</v>
      </c>
      <c r="F33" s="54"/>
      <c r="G33" s="58"/>
      <c r="H33" s="59"/>
      <c r="I33" s="59"/>
      <c r="J33" s="59"/>
      <c r="K33" s="59"/>
      <c r="L33" s="59"/>
      <c r="M33" s="59"/>
      <c r="N33" s="59"/>
      <c r="O33" s="60"/>
      <c r="P33" s="54"/>
      <c r="Q33" s="64">
        <f t="shared" si="0"/>
        <v>25</v>
      </c>
    </row>
    <row r="34" spans="1:17" x14ac:dyDescent="0.3">
      <c r="A34" s="38" t="s">
        <v>263</v>
      </c>
      <c r="B34" s="62"/>
      <c r="C34" s="59"/>
      <c r="D34" s="63"/>
      <c r="E34" s="63">
        <v>60</v>
      </c>
      <c r="F34" s="54"/>
      <c r="G34" s="58"/>
      <c r="H34" s="59"/>
      <c r="I34" s="59"/>
      <c r="J34" s="59">
        <v>36.799999999999997</v>
      </c>
      <c r="K34" s="59"/>
      <c r="L34" s="59"/>
      <c r="M34" s="59"/>
      <c r="N34" s="59"/>
      <c r="O34" s="60"/>
      <c r="P34" s="54"/>
      <c r="Q34" s="64">
        <f t="shared" si="0"/>
        <v>96.8</v>
      </c>
    </row>
    <row r="35" spans="1:17" x14ac:dyDescent="0.3">
      <c r="A35" s="38" t="s">
        <v>264</v>
      </c>
      <c r="B35" s="62"/>
      <c r="C35" s="59"/>
      <c r="D35" s="63"/>
      <c r="E35" s="63">
        <v>250</v>
      </c>
      <c r="F35" s="54"/>
      <c r="G35" s="58"/>
      <c r="H35" s="59"/>
      <c r="I35" s="59"/>
      <c r="J35" s="59"/>
      <c r="K35" s="59"/>
      <c r="L35" s="59"/>
      <c r="M35" s="59"/>
      <c r="N35" s="59"/>
      <c r="O35" s="60"/>
      <c r="P35" s="54"/>
      <c r="Q35" s="64">
        <f t="shared" si="0"/>
        <v>250</v>
      </c>
    </row>
    <row r="36" spans="1:17" x14ac:dyDescent="0.3">
      <c r="A36" s="38" t="s">
        <v>265</v>
      </c>
      <c r="B36" s="62"/>
      <c r="C36" s="59"/>
      <c r="D36" s="63"/>
      <c r="E36" s="63">
        <v>95</v>
      </c>
      <c r="F36" s="54"/>
      <c r="G36" s="58"/>
      <c r="H36" s="59"/>
      <c r="I36" s="59"/>
      <c r="J36" s="59"/>
      <c r="K36" s="59"/>
      <c r="L36" s="59"/>
      <c r="M36" s="59"/>
      <c r="N36" s="59"/>
      <c r="O36" s="60"/>
      <c r="P36" s="54"/>
      <c r="Q36" s="64">
        <f t="shared" si="0"/>
        <v>95</v>
      </c>
    </row>
    <row r="37" spans="1:17" x14ac:dyDescent="0.3">
      <c r="A37" s="38" t="s">
        <v>266</v>
      </c>
      <c r="B37" s="62"/>
      <c r="C37" s="59"/>
      <c r="D37" s="63"/>
      <c r="E37" s="63">
        <v>40</v>
      </c>
      <c r="F37" s="54"/>
      <c r="G37" s="58"/>
      <c r="H37" s="59"/>
      <c r="I37" s="59"/>
      <c r="J37" s="59"/>
      <c r="K37" s="59"/>
      <c r="L37" s="59"/>
      <c r="M37" s="59"/>
      <c r="N37" s="59"/>
      <c r="O37" s="60"/>
      <c r="P37" s="54"/>
      <c r="Q37" s="64">
        <f t="shared" si="0"/>
        <v>40</v>
      </c>
    </row>
    <row r="38" spans="1:17" x14ac:dyDescent="0.3">
      <c r="A38" s="38" t="s">
        <v>267</v>
      </c>
      <c r="B38" s="62"/>
      <c r="C38" s="59"/>
      <c r="D38" s="63"/>
      <c r="E38" s="63"/>
      <c r="F38" s="54"/>
      <c r="G38" s="58"/>
      <c r="H38" s="59"/>
      <c r="I38" s="59"/>
      <c r="J38" s="59"/>
      <c r="K38" s="59"/>
      <c r="L38" s="59"/>
      <c r="M38" s="59"/>
      <c r="N38" s="59"/>
      <c r="O38" s="60"/>
      <c r="P38" s="54"/>
      <c r="Q38" s="64">
        <f t="shared" si="0"/>
        <v>0</v>
      </c>
    </row>
    <row r="39" spans="1:17" x14ac:dyDescent="0.3">
      <c r="A39" s="38" t="s">
        <v>268</v>
      </c>
      <c r="B39" s="62"/>
      <c r="C39" s="59"/>
      <c r="D39" s="63"/>
      <c r="E39" s="63"/>
      <c r="F39" s="54"/>
      <c r="G39" s="58"/>
      <c r="H39" s="59"/>
      <c r="I39" s="59"/>
      <c r="J39" s="59"/>
      <c r="K39" s="59"/>
      <c r="L39" s="59"/>
      <c r="M39" s="59"/>
      <c r="N39" s="59"/>
      <c r="O39" s="60"/>
      <c r="P39" s="54"/>
      <c r="Q39" s="64">
        <f t="shared" si="0"/>
        <v>0</v>
      </c>
    </row>
    <row r="40" spans="1:17" x14ac:dyDescent="0.3">
      <c r="A40" s="38" t="s">
        <v>269</v>
      </c>
      <c r="B40" s="62"/>
      <c r="C40" s="59"/>
      <c r="D40" s="63"/>
      <c r="E40" s="63">
        <v>100</v>
      </c>
      <c r="F40" s="54"/>
      <c r="G40" s="58"/>
      <c r="H40" s="59"/>
      <c r="I40" s="59"/>
      <c r="J40" s="59"/>
      <c r="K40" s="59"/>
      <c r="L40" s="59"/>
      <c r="M40" s="59"/>
      <c r="N40" s="59"/>
      <c r="O40" s="60"/>
      <c r="P40" s="54"/>
      <c r="Q40" s="64">
        <f t="shared" si="0"/>
        <v>100</v>
      </c>
    </row>
    <row r="41" spans="1:17" x14ac:dyDescent="0.3">
      <c r="A41" s="38" t="s">
        <v>270</v>
      </c>
      <c r="B41" s="62"/>
      <c r="C41" s="59"/>
      <c r="D41" s="63"/>
      <c r="E41" s="63">
        <v>50</v>
      </c>
      <c r="F41" s="54"/>
      <c r="G41" s="58"/>
      <c r="H41" s="59"/>
      <c r="I41" s="59"/>
      <c r="J41" s="59">
        <v>75.239999999999995</v>
      </c>
      <c r="K41" s="59"/>
      <c r="L41" s="59"/>
      <c r="M41" s="59"/>
      <c r="N41" s="59"/>
      <c r="O41" s="60"/>
      <c r="P41" s="54"/>
      <c r="Q41" s="64">
        <f t="shared" si="0"/>
        <v>125.24</v>
      </c>
    </row>
    <row r="42" spans="1:17" x14ac:dyDescent="0.3">
      <c r="A42" s="38" t="s">
        <v>271</v>
      </c>
      <c r="B42" s="62"/>
      <c r="C42" s="59"/>
      <c r="D42" s="63"/>
      <c r="E42" s="63">
        <v>50</v>
      </c>
      <c r="F42" s="54"/>
      <c r="G42" s="58"/>
      <c r="H42" s="59"/>
      <c r="I42" s="59"/>
      <c r="J42" s="59"/>
      <c r="K42" s="59"/>
      <c r="L42" s="59"/>
      <c r="M42" s="59"/>
      <c r="N42" s="59"/>
      <c r="O42" s="60"/>
      <c r="P42" s="54"/>
      <c r="Q42" s="64">
        <f t="shared" si="0"/>
        <v>50</v>
      </c>
    </row>
    <row r="43" spans="1:17" x14ac:dyDescent="0.3">
      <c r="A43" s="38" t="s">
        <v>272</v>
      </c>
      <c r="B43" s="62"/>
      <c r="C43" s="59"/>
      <c r="D43" s="63"/>
      <c r="E43" s="63"/>
      <c r="F43" s="54"/>
      <c r="G43" s="58"/>
      <c r="H43" s="59"/>
      <c r="I43" s="59"/>
      <c r="J43" s="59">
        <v>59.4</v>
      </c>
      <c r="K43" s="59"/>
      <c r="L43" s="59"/>
      <c r="M43" s="59"/>
      <c r="N43" s="59"/>
      <c r="O43" s="60"/>
      <c r="P43" s="54"/>
      <c r="Q43" s="64">
        <f t="shared" si="0"/>
        <v>59.4</v>
      </c>
    </row>
    <row r="44" spans="1:17" x14ac:dyDescent="0.3">
      <c r="A44" s="38" t="s">
        <v>273</v>
      </c>
      <c r="B44" s="62"/>
      <c r="C44" s="59"/>
      <c r="D44" s="63"/>
      <c r="E44" s="63">
        <v>274.5</v>
      </c>
      <c r="F44" s="54"/>
      <c r="G44" s="58"/>
      <c r="H44" s="59"/>
      <c r="I44" s="59"/>
      <c r="J44" s="59">
        <v>25.3</v>
      </c>
      <c r="K44" s="59"/>
      <c r="L44" s="59"/>
      <c r="M44" s="59"/>
      <c r="N44" s="59"/>
      <c r="O44" s="60"/>
      <c r="P44" s="54"/>
      <c r="Q44" s="64">
        <f t="shared" si="0"/>
        <v>299.8</v>
      </c>
    </row>
    <row r="45" spans="1:17" x14ac:dyDescent="0.3">
      <c r="A45" s="38" t="s">
        <v>274</v>
      </c>
      <c r="B45" s="62"/>
      <c r="C45" s="59"/>
      <c r="D45" s="63"/>
      <c r="E45" s="63"/>
      <c r="F45" s="54"/>
      <c r="G45" s="58"/>
      <c r="H45" s="59"/>
      <c r="I45" s="59"/>
      <c r="J45" s="59"/>
      <c r="K45" s="59"/>
      <c r="L45" s="59"/>
      <c r="M45" s="59"/>
      <c r="N45" s="59"/>
      <c r="O45" s="60"/>
      <c r="P45" s="54"/>
      <c r="Q45" s="64">
        <f t="shared" si="0"/>
        <v>0</v>
      </c>
    </row>
    <row r="46" spans="1:17" x14ac:dyDescent="0.3">
      <c r="A46" s="38" t="s">
        <v>275</v>
      </c>
      <c r="B46" s="62"/>
      <c r="C46" s="59"/>
      <c r="D46" s="63"/>
      <c r="E46" s="63">
        <v>30</v>
      </c>
      <c r="F46" s="54"/>
      <c r="G46" s="58"/>
      <c r="H46" s="59"/>
      <c r="I46" s="59"/>
      <c r="J46" s="59">
        <v>25</v>
      </c>
      <c r="K46" s="59"/>
      <c r="L46" s="59"/>
      <c r="M46" s="59"/>
      <c r="N46" s="59"/>
      <c r="O46" s="60"/>
      <c r="P46" s="54"/>
      <c r="Q46" s="64">
        <f t="shared" si="0"/>
        <v>55</v>
      </c>
    </row>
    <row r="47" spans="1:17" x14ac:dyDescent="0.3">
      <c r="A47" s="38" t="s">
        <v>276</v>
      </c>
      <c r="B47" s="62"/>
      <c r="C47" s="59"/>
      <c r="D47" s="63"/>
      <c r="E47" s="63"/>
      <c r="F47" s="54"/>
      <c r="G47" s="58"/>
      <c r="H47" s="59"/>
      <c r="I47" s="59"/>
      <c r="J47" s="59"/>
      <c r="K47" s="59"/>
      <c r="L47" s="59"/>
      <c r="M47" s="59"/>
      <c r="N47" s="59"/>
      <c r="O47" s="60"/>
      <c r="P47" s="54"/>
      <c r="Q47" s="64">
        <f t="shared" si="0"/>
        <v>0</v>
      </c>
    </row>
    <row r="48" spans="1:17" x14ac:dyDescent="0.3">
      <c r="A48" s="38" t="s">
        <v>277</v>
      </c>
      <c r="B48" s="62"/>
      <c r="C48" s="59"/>
      <c r="D48" s="63"/>
      <c r="E48" s="63">
        <v>66</v>
      </c>
      <c r="F48" s="54"/>
      <c r="G48" s="58"/>
      <c r="H48" s="59"/>
      <c r="I48" s="59"/>
      <c r="J48" s="59">
        <v>30</v>
      </c>
      <c r="K48" s="59"/>
      <c r="L48" s="59"/>
      <c r="M48" s="59"/>
      <c r="N48" s="59"/>
      <c r="O48" s="60"/>
      <c r="P48" s="54"/>
      <c r="Q48" s="64">
        <f t="shared" si="0"/>
        <v>96</v>
      </c>
    </row>
    <row r="49" spans="1:17" x14ac:dyDescent="0.3">
      <c r="A49" s="38" t="s">
        <v>278</v>
      </c>
      <c r="B49" s="62"/>
      <c r="C49" s="59"/>
      <c r="D49" s="63"/>
      <c r="E49" s="63">
        <v>40</v>
      </c>
      <c r="F49" s="54"/>
      <c r="G49" s="58"/>
      <c r="H49" s="59"/>
      <c r="I49" s="59"/>
      <c r="J49" s="59" t="s">
        <v>249</v>
      </c>
      <c r="K49" s="59"/>
      <c r="L49" s="59"/>
      <c r="M49" s="59"/>
      <c r="N49" s="59"/>
      <c r="O49" s="60"/>
      <c r="P49" s="54"/>
      <c r="Q49" s="64">
        <f t="shared" si="0"/>
        <v>40</v>
      </c>
    </row>
    <row r="50" spans="1:17" x14ac:dyDescent="0.3">
      <c r="A50" s="38" t="s">
        <v>279</v>
      </c>
      <c r="B50" s="62"/>
      <c r="C50" s="59"/>
      <c r="D50" s="63"/>
      <c r="E50" s="63">
        <v>270</v>
      </c>
      <c r="F50" s="54"/>
      <c r="G50" s="58"/>
      <c r="H50" s="59"/>
      <c r="I50" s="59"/>
      <c r="J50" s="59">
        <v>73.599999999999994</v>
      </c>
      <c r="K50" s="59"/>
      <c r="L50" s="59"/>
      <c r="M50" s="59"/>
      <c r="N50" s="59"/>
      <c r="O50" s="60"/>
      <c r="P50" s="54"/>
      <c r="Q50" s="64">
        <f t="shared" si="0"/>
        <v>343.6</v>
      </c>
    </row>
    <row r="51" spans="1:17" x14ac:dyDescent="0.3">
      <c r="A51" s="38" t="s">
        <v>280</v>
      </c>
      <c r="B51" s="62"/>
      <c r="C51" s="59"/>
      <c r="D51" s="63"/>
      <c r="E51" s="63">
        <v>200</v>
      </c>
      <c r="F51" s="54"/>
      <c r="G51" s="58"/>
      <c r="H51" s="59"/>
      <c r="I51" s="59"/>
      <c r="J51" s="59"/>
      <c r="K51" s="59"/>
      <c r="L51" s="59"/>
      <c r="M51" s="59"/>
      <c r="N51" s="59"/>
      <c r="O51" s="60"/>
      <c r="P51" s="54"/>
      <c r="Q51" s="64">
        <f t="shared" si="0"/>
        <v>200</v>
      </c>
    </row>
    <row r="52" spans="1:17" x14ac:dyDescent="0.3">
      <c r="A52" s="38" t="s">
        <v>281</v>
      </c>
      <c r="B52" s="62"/>
      <c r="C52" s="59"/>
      <c r="D52" s="63"/>
      <c r="E52" s="63"/>
      <c r="F52" s="54"/>
      <c r="G52" s="58"/>
      <c r="H52" s="59"/>
      <c r="I52" s="59"/>
      <c r="J52" s="59"/>
      <c r="K52" s="59"/>
      <c r="L52" s="59"/>
      <c r="M52" s="59"/>
      <c r="N52" s="59"/>
      <c r="O52" s="60"/>
      <c r="P52" s="54"/>
      <c r="Q52" s="64">
        <f t="shared" si="0"/>
        <v>0</v>
      </c>
    </row>
    <row r="53" spans="1:17" x14ac:dyDescent="0.3">
      <c r="A53" s="38" t="s">
        <v>282</v>
      </c>
      <c r="B53" s="62"/>
      <c r="C53" s="59"/>
      <c r="D53" s="63"/>
      <c r="E53" s="63">
        <v>2071.6799999999998</v>
      </c>
      <c r="F53" s="54"/>
      <c r="G53" s="58"/>
      <c r="H53" s="59"/>
      <c r="I53" s="59"/>
      <c r="J53" s="59">
        <v>20.010000000000002</v>
      </c>
      <c r="K53" s="59"/>
      <c r="L53" s="59"/>
      <c r="M53" s="59"/>
      <c r="N53" s="59"/>
      <c r="O53" s="60"/>
      <c r="P53" s="54"/>
      <c r="Q53" s="64">
        <f t="shared" si="0"/>
        <v>2091.69</v>
      </c>
    </row>
    <row r="54" spans="1:17" x14ac:dyDescent="0.3">
      <c r="A54" s="38" t="s">
        <v>283</v>
      </c>
      <c r="B54" s="62"/>
      <c r="C54" s="59"/>
      <c r="D54" s="63"/>
      <c r="E54" s="63">
        <v>403</v>
      </c>
      <c r="F54" s="54"/>
      <c r="G54" s="58"/>
      <c r="H54" s="59"/>
      <c r="I54" s="59"/>
      <c r="J54" s="59">
        <v>291.39999999999998</v>
      </c>
      <c r="K54" s="59"/>
      <c r="L54" s="59"/>
      <c r="M54" s="59"/>
      <c r="N54" s="59"/>
      <c r="O54" s="60"/>
      <c r="P54" s="54"/>
      <c r="Q54" s="64">
        <f t="shared" si="0"/>
        <v>694.4</v>
      </c>
    </row>
    <row r="55" spans="1:17" x14ac:dyDescent="0.3">
      <c r="A55" s="38" t="s">
        <v>284</v>
      </c>
      <c r="B55" s="62"/>
      <c r="C55" s="59"/>
      <c r="D55" s="63"/>
      <c r="E55" s="63">
        <v>84</v>
      </c>
      <c r="F55" s="54"/>
      <c r="G55" s="58"/>
      <c r="H55" s="59"/>
      <c r="I55" s="59"/>
      <c r="J55" s="59"/>
      <c r="K55" s="59"/>
      <c r="L55" s="59"/>
      <c r="M55" s="59"/>
      <c r="N55" s="59"/>
      <c r="O55" s="60"/>
      <c r="P55" s="54"/>
      <c r="Q55" s="64">
        <f t="shared" si="0"/>
        <v>84</v>
      </c>
    </row>
    <row r="56" spans="1:17" x14ac:dyDescent="0.3">
      <c r="A56" s="38" t="s">
        <v>285</v>
      </c>
      <c r="B56" s="62"/>
      <c r="C56" s="59"/>
      <c r="D56" s="63"/>
      <c r="E56" s="63">
        <v>805.11</v>
      </c>
      <c r="F56" s="54"/>
      <c r="G56" s="58"/>
      <c r="H56" s="59"/>
      <c r="I56" s="59"/>
      <c r="J56" s="59"/>
      <c r="K56" s="59"/>
      <c r="L56" s="59"/>
      <c r="M56" s="59"/>
      <c r="N56" s="59"/>
      <c r="O56" s="60"/>
      <c r="P56" s="54"/>
      <c r="Q56" s="64">
        <f t="shared" si="0"/>
        <v>805.11</v>
      </c>
    </row>
    <row r="57" spans="1:17" x14ac:dyDescent="0.3">
      <c r="A57" s="38" t="s">
        <v>286</v>
      </c>
      <c r="B57" s="62"/>
      <c r="C57" s="59"/>
      <c r="D57" s="63"/>
      <c r="E57" s="63">
        <v>443</v>
      </c>
      <c r="F57" s="54"/>
      <c r="G57" s="58"/>
      <c r="H57" s="59"/>
      <c r="I57" s="59"/>
      <c r="J57" s="59">
        <v>39.1</v>
      </c>
      <c r="K57" s="59"/>
      <c r="L57" s="59"/>
      <c r="M57" s="59"/>
      <c r="N57" s="59"/>
      <c r="O57" s="60"/>
      <c r="P57" s="54"/>
      <c r="Q57" s="64">
        <f t="shared" si="0"/>
        <v>482.1</v>
      </c>
    </row>
    <row r="58" spans="1:17" x14ac:dyDescent="0.3">
      <c r="A58" s="38" t="s">
        <v>287</v>
      </c>
      <c r="B58" s="62"/>
      <c r="C58" s="59"/>
      <c r="D58" s="63"/>
      <c r="E58" s="63"/>
      <c r="F58" s="54"/>
      <c r="G58" s="58"/>
      <c r="H58" s="59"/>
      <c r="I58" s="59"/>
      <c r="J58" s="59"/>
      <c r="K58" s="59"/>
      <c r="L58" s="59"/>
      <c r="M58" s="59"/>
      <c r="N58" s="59"/>
      <c r="O58" s="60"/>
      <c r="P58" s="54"/>
      <c r="Q58" s="64">
        <f t="shared" si="0"/>
        <v>0</v>
      </c>
    </row>
    <row r="59" spans="1:17" ht="15" thickBot="1" x14ac:dyDescent="0.35">
      <c r="A59" s="39"/>
      <c r="B59" s="62"/>
      <c r="C59" s="59"/>
      <c r="D59" s="63"/>
      <c r="E59" s="63"/>
      <c r="F59" s="54"/>
      <c r="G59" s="58"/>
      <c r="H59" s="59"/>
      <c r="I59" s="59"/>
      <c r="J59" s="59"/>
      <c r="K59" s="59"/>
      <c r="L59" s="59"/>
      <c r="M59" s="59"/>
      <c r="N59" s="59"/>
      <c r="O59" s="60"/>
      <c r="P59" s="54"/>
      <c r="Q59" s="65">
        <f t="shared" si="0"/>
        <v>0</v>
      </c>
    </row>
    <row r="60" spans="1:17" ht="29.4" thickBot="1" x14ac:dyDescent="0.35">
      <c r="A60" s="40" t="s">
        <v>184</v>
      </c>
      <c r="B60" s="66">
        <f>4393.02+3613.62+6802.1+24131.71+2418.98</f>
        <v>41359.43</v>
      </c>
      <c r="C60" s="67">
        <v>34200</v>
      </c>
      <c r="D60" s="67">
        <v>4321.08</v>
      </c>
      <c r="E60" s="68">
        <v>0</v>
      </c>
      <c r="F60" s="54"/>
      <c r="G60" s="66"/>
      <c r="H60" s="67"/>
      <c r="I60" s="67"/>
      <c r="J60" s="67">
        <f>1850+150</f>
        <v>2000</v>
      </c>
      <c r="K60" s="67">
        <v>500</v>
      </c>
      <c r="L60" s="67"/>
      <c r="M60" s="67">
        <v>3000</v>
      </c>
      <c r="N60" s="67"/>
      <c r="O60" s="68"/>
      <c r="P60" s="54"/>
      <c r="Q60" s="53">
        <f>SUM(B60:O60)</f>
        <v>85380.51</v>
      </c>
    </row>
    <row r="61" spans="1:17" ht="15" thickBot="1" x14ac:dyDescent="0.35">
      <c r="A61" s="41" t="s">
        <v>185</v>
      </c>
      <c r="B61" s="69">
        <f>SUM(B20:B60)</f>
        <v>41359.43</v>
      </c>
      <c r="C61" s="69">
        <f t="shared" ref="C61:E61" si="1">SUM(C20:C60)</f>
        <v>34200</v>
      </c>
      <c r="D61" s="69">
        <f t="shared" si="1"/>
        <v>4321.08</v>
      </c>
      <c r="E61" s="69">
        <f t="shared" si="1"/>
        <v>6628.4899999999989</v>
      </c>
      <c r="F61" s="70"/>
      <c r="G61" s="69">
        <f t="shared" ref="G61:O61" si="2">SUM(G20:G60)</f>
        <v>0</v>
      </c>
      <c r="H61" s="69">
        <f t="shared" si="2"/>
        <v>0</v>
      </c>
      <c r="I61" s="69">
        <f t="shared" si="2"/>
        <v>0</v>
      </c>
      <c r="J61" s="69">
        <f t="shared" si="2"/>
        <v>2896.74</v>
      </c>
      <c r="K61" s="69">
        <f t="shared" si="2"/>
        <v>700</v>
      </c>
      <c r="L61" s="69">
        <f t="shared" si="2"/>
        <v>0</v>
      </c>
      <c r="M61" s="69">
        <f t="shared" si="2"/>
        <v>3000</v>
      </c>
      <c r="N61" s="69">
        <f t="shared" si="2"/>
        <v>0</v>
      </c>
      <c r="O61" s="69">
        <f t="shared" si="2"/>
        <v>0</v>
      </c>
      <c r="P61" s="71"/>
      <c r="Q61" s="72">
        <f>SUM(Q19:Q60)</f>
        <v>93105.739999999991</v>
      </c>
    </row>
    <row r="62" spans="1:17" x14ac:dyDescent="0.3">
      <c r="Q62" s="42" t="s">
        <v>186</v>
      </c>
    </row>
    <row r="64" spans="1:17" ht="21" customHeight="1" x14ac:dyDescent="0.3">
      <c r="A64" s="660" t="s">
        <v>187</v>
      </c>
      <c r="B64" s="660"/>
      <c r="C64" s="660"/>
      <c r="D64" s="660"/>
      <c r="E64" s="660"/>
      <c r="F64" s="660"/>
      <c r="G64" s="660"/>
      <c r="H64" s="660"/>
    </row>
    <row r="65" spans="1:8" x14ac:dyDescent="0.3">
      <c r="A65" s="660"/>
      <c r="B65" s="660"/>
      <c r="C65" s="660"/>
      <c r="D65" s="660"/>
      <c r="E65" s="660"/>
      <c r="F65" s="660"/>
      <c r="G65" s="660"/>
      <c r="H65" s="660"/>
    </row>
    <row r="66" spans="1:8" x14ac:dyDescent="0.3">
      <c r="A66" s="660"/>
      <c r="B66" s="660"/>
      <c r="C66" s="660"/>
      <c r="D66" s="660"/>
      <c r="E66" s="660"/>
      <c r="F66" s="660"/>
      <c r="G66" s="660"/>
      <c r="H66" s="660"/>
    </row>
    <row r="67" spans="1:8" ht="15.6" x14ac:dyDescent="0.3">
      <c r="A67" s="13" t="s">
        <v>188</v>
      </c>
      <c r="B67" s="653" t="s">
        <v>288</v>
      </c>
      <c r="C67" s="654"/>
      <c r="D67" s="654"/>
      <c r="E67" s="661"/>
    </row>
    <row r="68" spans="1:8" ht="19.2" x14ac:dyDescent="0.45">
      <c r="A68" s="13" t="s">
        <v>190</v>
      </c>
      <c r="B68" s="720" t="s">
        <v>288</v>
      </c>
      <c r="C68" s="721"/>
      <c r="D68" s="721"/>
      <c r="E68" s="722"/>
    </row>
    <row r="69" spans="1:8" ht="15.6" x14ac:dyDescent="0.3">
      <c r="A69" s="13"/>
      <c r="B69" s="9"/>
      <c r="C69" s="9"/>
      <c r="D69" s="9"/>
      <c r="E69" s="9"/>
    </row>
    <row r="70" spans="1:8" ht="15.6" x14ac:dyDescent="0.3">
      <c r="A70" s="13"/>
      <c r="B70" s="9"/>
      <c r="C70" s="9"/>
      <c r="D70" s="9"/>
      <c r="E70" s="9"/>
    </row>
    <row r="71" spans="1:8" x14ac:dyDescent="0.3">
      <c r="A71" s="662" t="s">
        <v>192</v>
      </c>
      <c r="B71" s="662"/>
      <c r="C71" s="662"/>
      <c r="D71" s="662"/>
      <c r="E71" s="662"/>
      <c r="F71" s="662"/>
      <c r="G71" s="662"/>
      <c r="H71" s="662"/>
    </row>
    <row r="72" spans="1:8" x14ac:dyDescent="0.3">
      <c r="A72" s="662"/>
      <c r="B72" s="662"/>
      <c r="C72" s="662"/>
      <c r="D72" s="662"/>
      <c r="E72" s="662"/>
      <c r="F72" s="662"/>
      <c r="G72" s="662"/>
      <c r="H72" s="662"/>
    </row>
    <row r="73" spans="1:8" ht="15.6" x14ac:dyDescent="0.3">
      <c r="A73" s="13" t="s">
        <v>193</v>
      </c>
      <c r="B73" s="653" t="s">
        <v>289</v>
      </c>
      <c r="C73" s="654"/>
      <c r="D73" s="654"/>
      <c r="E73" s="661"/>
    </row>
    <row r="74" spans="1:8" ht="15.6" x14ac:dyDescent="0.3">
      <c r="A74" s="13" t="s">
        <v>194</v>
      </c>
      <c r="B74" s="653" t="s">
        <v>290</v>
      </c>
      <c r="C74" s="654"/>
      <c r="D74" s="654"/>
      <c r="E74" s="661"/>
    </row>
    <row r="75" spans="1:8" ht="15.6" x14ac:dyDescent="0.3">
      <c r="A75" s="13"/>
      <c r="B75" s="663"/>
      <c r="C75" s="663"/>
      <c r="D75" s="663"/>
      <c r="E75" s="663"/>
    </row>
    <row r="77" spans="1:8" x14ac:dyDescent="0.3">
      <c r="A77" s="8" t="s">
        <v>195</v>
      </c>
      <c r="B77" s="43" t="s">
        <v>196</v>
      </c>
      <c r="C77" s="43"/>
      <c r="D77" s="43"/>
      <c r="E77" s="43"/>
    </row>
    <row r="78" spans="1:8" x14ac:dyDescent="0.3">
      <c r="B78" s="43" t="s">
        <v>197</v>
      </c>
      <c r="C78" s="43"/>
      <c r="D78" s="43"/>
      <c r="E78" s="43"/>
    </row>
  </sheetData>
  <mergeCells count="11">
    <mergeCell ref="B68:E68"/>
    <mergeCell ref="A71:H72"/>
    <mergeCell ref="B73:E73"/>
    <mergeCell ref="B74:E74"/>
    <mergeCell ref="B75:E75"/>
    <mergeCell ref="B67:E67"/>
    <mergeCell ref="B7:D7"/>
    <mergeCell ref="B15:O15"/>
    <mergeCell ref="B17:E17"/>
    <mergeCell ref="G17:O17"/>
    <mergeCell ref="A64:H66"/>
  </mergeCells>
  <hyperlinks>
    <hyperlink ref="B77" r:id="rId1" xr:uid="{4FF1F1D3-E556-4B57-B502-2B1EDE18E31E}"/>
    <hyperlink ref="B78" r:id="rId2" xr:uid="{709FE166-4C06-4DA2-A6DE-293C64A0A29B}"/>
  </hyperlinks>
  <pageMargins left="0.7" right="0.7" top="0.75" bottom="0.75" header="0.3" footer="0.3"/>
  <pageSetup scale="40" orientation="landscape" r:id="rId3"/>
  <legacyDrawing r:id="rId4"/>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3685-1B2B-4F69-86D0-475238420C36}">
  <sheetPr>
    <pageSetUpPr fitToPage="1"/>
  </sheetPr>
  <dimension ref="A1:Q49"/>
  <sheetViews>
    <sheetView topLeftCell="A4" zoomScale="87" zoomScaleNormal="70" workbookViewId="0">
      <selection activeCell="B20" sqref="B20:Q32"/>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4" style="8" customWidth="1"/>
    <col min="9" max="9" width="10.664062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334</v>
      </c>
      <c r="C7" s="654"/>
      <c r="D7" s="654"/>
      <c r="E7" s="14"/>
      <c r="G7" s="9"/>
      <c r="H7" s="9"/>
      <c r="I7" s="9"/>
      <c r="J7" s="9"/>
      <c r="K7" s="9"/>
      <c r="L7" s="9"/>
      <c r="M7" s="9"/>
      <c r="N7" s="9"/>
      <c r="O7" s="9"/>
      <c r="P7" s="9"/>
      <c r="Q7" s="9"/>
    </row>
    <row r="8" spans="1:17" ht="15.6" x14ac:dyDescent="0.3">
      <c r="A8" s="13" t="s">
        <v>154</v>
      </c>
      <c r="B8" s="15" t="s">
        <v>155</v>
      </c>
      <c r="C8" s="16">
        <v>7220</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16" t="s">
        <v>335</v>
      </c>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33"/>
      <c r="C19" s="34"/>
      <c r="D19" s="34"/>
      <c r="E19" s="35"/>
      <c r="F19" s="36"/>
      <c r="G19" s="33"/>
      <c r="H19" s="34"/>
      <c r="I19" s="34"/>
      <c r="J19" s="34"/>
      <c r="K19" s="34"/>
      <c r="L19" s="34"/>
      <c r="M19" s="34"/>
      <c r="N19" s="34"/>
      <c r="O19" s="35"/>
      <c r="P19" s="36"/>
      <c r="Q19" s="35"/>
    </row>
    <row r="20" spans="1:17" x14ac:dyDescent="0.3">
      <c r="A20" s="37" t="s">
        <v>336</v>
      </c>
      <c r="B20" s="195">
        <v>3800</v>
      </c>
      <c r="C20" s="196">
        <v>0</v>
      </c>
      <c r="D20" s="197">
        <v>0</v>
      </c>
      <c r="E20" s="197">
        <v>1280</v>
      </c>
      <c r="F20" s="194"/>
      <c r="G20" s="198">
        <v>0</v>
      </c>
      <c r="H20" s="199">
        <v>0</v>
      </c>
      <c r="I20" s="199">
        <v>0</v>
      </c>
      <c r="J20" s="199">
        <v>895</v>
      </c>
      <c r="K20" s="199">
        <v>0</v>
      </c>
      <c r="L20" s="199">
        <v>0</v>
      </c>
      <c r="M20" s="199">
        <v>160</v>
      </c>
      <c r="N20" s="199"/>
      <c r="O20" s="200"/>
      <c r="P20" s="194"/>
      <c r="Q20" s="201">
        <f t="shared" ref="Q20:Q30" si="0">SUM(B20:O20)</f>
        <v>6135</v>
      </c>
    </row>
    <row r="21" spans="1:17" x14ac:dyDescent="0.3">
      <c r="A21" s="38"/>
      <c r="B21" s="202"/>
      <c r="C21" s="199"/>
      <c r="D21" s="203"/>
      <c r="E21" s="203"/>
      <c r="F21" s="194"/>
      <c r="G21" s="198"/>
      <c r="H21" s="199"/>
      <c r="I21" s="199"/>
      <c r="J21" s="199"/>
      <c r="K21" s="199"/>
      <c r="L21" s="199"/>
      <c r="M21" s="199"/>
      <c r="N21" s="199"/>
      <c r="O21" s="200"/>
      <c r="P21" s="194"/>
      <c r="Q21" s="204">
        <f t="shared" si="0"/>
        <v>0</v>
      </c>
    </row>
    <row r="22" spans="1:17" x14ac:dyDescent="0.3">
      <c r="A22" s="38"/>
      <c r="B22" s="202"/>
      <c r="C22" s="199"/>
      <c r="D22" s="203"/>
      <c r="E22" s="203"/>
      <c r="F22" s="194"/>
      <c r="G22" s="198"/>
      <c r="H22" s="199"/>
      <c r="I22" s="199"/>
      <c r="J22" s="199"/>
      <c r="K22" s="199"/>
      <c r="L22" s="199"/>
      <c r="M22" s="199"/>
      <c r="N22" s="199"/>
      <c r="O22" s="200"/>
      <c r="P22" s="194"/>
      <c r="Q22" s="204">
        <f t="shared" si="0"/>
        <v>0</v>
      </c>
    </row>
    <row r="23" spans="1:17" x14ac:dyDescent="0.3">
      <c r="A23" s="38"/>
      <c r="B23" s="202"/>
      <c r="C23" s="199"/>
      <c r="D23" s="203"/>
      <c r="E23" s="203"/>
      <c r="F23" s="194"/>
      <c r="G23" s="198"/>
      <c r="H23" s="199"/>
      <c r="I23" s="199"/>
      <c r="J23" s="199"/>
      <c r="K23" s="199"/>
      <c r="L23" s="199"/>
      <c r="M23" s="199"/>
      <c r="N23" s="199"/>
      <c r="O23" s="200"/>
      <c r="P23" s="194"/>
      <c r="Q23" s="204">
        <f t="shared" si="0"/>
        <v>0</v>
      </c>
    </row>
    <row r="24" spans="1:17" x14ac:dyDescent="0.3">
      <c r="A24" s="38"/>
      <c r="B24" s="202"/>
      <c r="C24" s="199"/>
      <c r="D24" s="203"/>
      <c r="E24" s="203"/>
      <c r="F24" s="194"/>
      <c r="G24" s="198"/>
      <c r="H24" s="199"/>
      <c r="I24" s="199"/>
      <c r="J24" s="199"/>
      <c r="K24" s="199"/>
      <c r="L24" s="199"/>
      <c r="M24" s="199"/>
      <c r="N24" s="199"/>
      <c r="O24" s="200"/>
      <c r="P24" s="194"/>
      <c r="Q24" s="204">
        <f t="shared" si="0"/>
        <v>0</v>
      </c>
    </row>
    <row r="25" spans="1:17" x14ac:dyDescent="0.3">
      <c r="A25" s="38"/>
      <c r="B25" s="202"/>
      <c r="C25" s="199"/>
      <c r="D25" s="203"/>
      <c r="E25" s="203"/>
      <c r="F25" s="194"/>
      <c r="G25" s="198"/>
      <c r="H25" s="199"/>
      <c r="I25" s="199"/>
      <c r="J25" s="199"/>
      <c r="K25" s="199"/>
      <c r="L25" s="199"/>
      <c r="M25" s="199"/>
      <c r="N25" s="199"/>
      <c r="O25" s="200"/>
      <c r="P25" s="194"/>
      <c r="Q25" s="204">
        <f t="shared" si="0"/>
        <v>0</v>
      </c>
    </row>
    <row r="26" spans="1:17" x14ac:dyDescent="0.3">
      <c r="A26" s="38"/>
      <c r="B26" s="202"/>
      <c r="C26" s="199"/>
      <c r="D26" s="203"/>
      <c r="E26" s="203"/>
      <c r="F26" s="194"/>
      <c r="G26" s="198"/>
      <c r="H26" s="199"/>
      <c r="I26" s="199"/>
      <c r="J26" s="199"/>
      <c r="K26" s="199"/>
      <c r="L26" s="199"/>
      <c r="M26" s="199"/>
      <c r="N26" s="199"/>
      <c r="O26" s="200"/>
      <c r="P26" s="194"/>
      <c r="Q26" s="204">
        <f t="shared" si="0"/>
        <v>0</v>
      </c>
    </row>
    <row r="27" spans="1:17" x14ac:dyDescent="0.3">
      <c r="A27" s="38"/>
      <c r="B27" s="202"/>
      <c r="C27" s="199"/>
      <c r="D27" s="203"/>
      <c r="E27" s="203"/>
      <c r="F27" s="194"/>
      <c r="G27" s="198"/>
      <c r="H27" s="199"/>
      <c r="I27" s="199"/>
      <c r="J27" s="199"/>
      <c r="K27" s="199"/>
      <c r="L27" s="199"/>
      <c r="M27" s="199"/>
      <c r="N27" s="199"/>
      <c r="O27" s="200"/>
      <c r="P27" s="194"/>
      <c r="Q27" s="204">
        <f t="shared" si="0"/>
        <v>0</v>
      </c>
    </row>
    <row r="28" spans="1:17" x14ac:dyDescent="0.3">
      <c r="A28" s="38"/>
      <c r="B28" s="202"/>
      <c r="C28" s="199"/>
      <c r="D28" s="203"/>
      <c r="E28" s="203"/>
      <c r="F28" s="194"/>
      <c r="G28" s="198"/>
      <c r="H28" s="199"/>
      <c r="I28" s="199"/>
      <c r="J28" s="199"/>
      <c r="K28" s="199"/>
      <c r="L28" s="199"/>
      <c r="M28" s="199"/>
      <c r="N28" s="199"/>
      <c r="O28" s="200"/>
      <c r="P28" s="194"/>
      <c r="Q28" s="204">
        <f t="shared" si="0"/>
        <v>0</v>
      </c>
    </row>
    <row r="29" spans="1:17" x14ac:dyDescent="0.3">
      <c r="A29" s="38"/>
      <c r="B29" s="202"/>
      <c r="C29" s="199"/>
      <c r="D29" s="203"/>
      <c r="E29" s="203"/>
      <c r="F29" s="194"/>
      <c r="G29" s="198"/>
      <c r="H29" s="199"/>
      <c r="I29" s="199"/>
      <c r="J29" s="199"/>
      <c r="K29" s="199"/>
      <c r="L29" s="199"/>
      <c r="M29" s="199"/>
      <c r="N29" s="199"/>
      <c r="O29" s="200"/>
      <c r="P29" s="194"/>
      <c r="Q29" s="204">
        <f t="shared" si="0"/>
        <v>0</v>
      </c>
    </row>
    <row r="30" spans="1:17" ht="15" thickBot="1" x14ac:dyDescent="0.35">
      <c r="A30" s="39"/>
      <c r="B30" s="202"/>
      <c r="C30" s="199"/>
      <c r="D30" s="203"/>
      <c r="E30" s="203"/>
      <c r="F30" s="194"/>
      <c r="G30" s="198"/>
      <c r="H30" s="199"/>
      <c r="I30" s="199"/>
      <c r="J30" s="199"/>
      <c r="K30" s="199"/>
      <c r="L30" s="199"/>
      <c r="M30" s="199"/>
      <c r="N30" s="199"/>
      <c r="O30" s="200"/>
      <c r="P30" s="194"/>
      <c r="Q30" s="205">
        <f t="shared" si="0"/>
        <v>0</v>
      </c>
    </row>
    <row r="31" spans="1:17" ht="29.4" thickBot="1" x14ac:dyDescent="0.35">
      <c r="A31" s="40" t="s">
        <v>184</v>
      </c>
      <c r="B31" s="206"/>
      <c r="C31" s="207"/>
      <c r="D31" s="207"/>
      <c r="E31" s="208"/>
      <c r="F31" s="194"/>
      <c r="G31" s="206"/>
      <c r="H31" s="207"/>
      <c r="I31" s="207"/>
      <c r="J31" s="207"/>
      <c r="K31" s="207"/>
      <c r="L31" s="207"/>
      <c r="M31" s="207"/>
      <c r="N31" s="207"/>
      <c r="O31" s="208"/>
      <c r="P31" s="194"/>
      <c r="Q31" s="193">
        <f>SUM(B31:O31)</f>
        <v>0</v>
      </c>
    </row>
    <row r="32" spans="1:17" ht="15" thickBot="1" x14ac:dyDescent="0.35">
      <c r="A32" s="41" t="s">
        <v>185</v>
      </c>
      <c r="B32" s="209">
        <v>3800</v>
      </c>
      <c r="C32" s="210">
        <v>0</v>
      </c>
      <c r="D32" s="210">
        <v>0</v>
      </c>
      <c r="E32" s="210">
        <v>1280</v>
      </c>
      <c r="F32" s="211">
        <v>0</v>
      </c>
      <c r="G32" s="212">
        <v>0</v>
      </c>
      <c r="H32" s="212">
        <v>0</v>
      </c>
      <c r="I32" s="212">
        <v>0</v>
      </c>
      <c r="J32" s="212">
        <v>1220</v>
      </c>
      <c r="K32" s="212">
        <v>0</v>
      </c>
      <c r="L32" s="212">
        <v>0</v>
      </c>
      <c r="M32" s="212">
        <v>160</v>
      </c>
      <c r="N32" s="212"/>
      <c r="O32" s="212"/>
      <c r="P32" s="213"/>
      <c r="Q32" s="214">
        <f>SUM(Q19:Q31)</f>
        <v>6135</v>
      </c>
    </row>
    <row r="33" spans="1:17" x14ac:dyDescent="0.3">
      <c r="Q33" s="42" t="s">
        <v>186</v>
      </c>
    </row>
    <row r="35" spans="1:17" ht="21" customHeight="1" x14ac:dyDescent="0.3">
      <c r="A35" s="660" t="s">
        <v>187</v>
      </c>
      <c r="B35" s="660"/>
      <c r="C35" s="660"/>
      <c r="D35" s="660"/>
      <c r="E35" s="660"/>
      <c r="F35" s="660"/>
      <c r="G35" s="660"/>
      <c r="H35" s="660"/>
    </row>
    <row r="36" spans="1:17" x14ac:dyDescent="0.3">
      <c r="A36" s="660"/>
      <c r="B36" s="660"/>
      <c r="C36" s="660"/>
      <c r="D36" s="660"/>
      <c r="E36" s="660"/>
      <c r="F36" s="660"/>
      <c r="G36" s="660"/>
      <c r="H36" s="660"/>
    </row>
    <row r="37" spans="1:17" x14ac:dyDescent="0.3">
      <c r="A37" s="660"/>
      <c r="B37" s="660"/>
      <c r="C37" s="660"/>
      <c r="D37" s="660"/>
      <c r="E37" s="660"/>
      <c r="F37" s="660"/>
      <c r="G37" s="660"/>
      <c r="H37" s="660"/>
    </row>
    <row r="38" spans="1:17" ht="15.6" x14ac:dyDescent="0.3">
      <c r="A38" s="13" t="s">
        <v>188</v>
      </c>
      <c r="B38" s="653" t="s">
        <v>337</v>
      </c>
      <c r="C38" s="654"/>
      <c r="D38" s="654"/>
      <c r="E38" s="14"/>
    </row>
    <row r="39" spans="1:17" ht="15.6" x14ac:dyDescent="0.3">
      <c r="A39" s="13" t="s">
        <v>190</v>
      </c>
      <c r="B39" s="653" t="s">
        <v>337</v>
      </c>
      <c r="C39" s="654"/>
      <c r="D39" s="654"/>
      <c r="E39" s="661"/>
    </row>
    <row r="40" spans="1:17" ht="15.6" x14ac:dyDescent="0.3">
      <c r="A40" s="13"/>
      <c r="B40" s="9"/>
      <c r="C40" s="9"/>
      <c r="D40" s="9"/>
      <c r="E40" s="9"/>
    </row>
    <row r="41" spans="1:17" ht="15.6" x14ac:dyDescent="0.3">
      <c r="A41" s="13"/>
      <c r="B41" s="9"/>
      <c r="C41" s="9"/>
      <c r="D41" s="9"/>
      <c r="E41" s="9"/>
    </row>
    <row r="42" spans="1:17" x14ac:dyDescent="0.3">
      <c r="A42" s="662" t="s">
        <v>192</v>
      </c>
      <c r="B42" s="662"/>
      <c r="C42" s="662"/>
      <c r="D42" s="662"/>
      <c r="E42" s="662"/>
      <c r="F42" s="662"/>
      <c r="G42" s="662"/>
      <c r="H42" s="662"/>
    </row>
    <row r="43" spans="1:17" x14ac:dyDescent="0.3">
      <c r="A43" s="662"/>
      <c r="B43" s="662"/>
      <c r="C43" s="662"/>
      <c r="D43" s="662"/>
      <c r="E43" s="662"/>
      <c r="F43" s="662"/>
      <c r="G43" s="662"/>
      <c r="H43" s="662"/>
    </row>
    <row r="44" spans="1:17" ht="15.6" x14ac:dyDescent="0.3">
      <c r="A44" s="13" t="s">
        <v>193</v>
      </c>
      <c r="B44" s="653" t="s">
        <v>338</v>
      </c>
      <c r="C44" s="654"/>
      <c r="D44" s="654"/>
      <c r="E44" s="661"/>
    </row>
    <row r="45" spans="1:17" ht="15.6" x14ac:dyDescent="0.3">
      <c r="A45" s="13" t="s">
        <v>194</v>
      </c>
      <c r="B45" s="653" t="s">
        <v>339</v>
      </c>
      <c r="C45" s="654"/>
      <c r="D45" s="654"/>
      <c r="E45" s="661"/>
    </row>
    <row r="46" spans="1:17" ht="15.6" x14ac:dyDescent="0.3">
      <c r="A46" s="13"/>
      <c r="B46" s="663"/>
      <c r="C46" s="663"/>
      <c r="D46" s="663"/>
      <c r="E46" s="663"/>
    </row>
    <row r="48" spans="1:17" x14ac:dyDescent="0.3">
      <c r="A48" s="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0008FF72-AA2F-474B-A1F1-E775DE336BF5}"/>
    <hyperlink ref="B49" r:id="rId2" xr:uid="{A06C5924-B1B6-468F-977E-2FE7169279FC}"/>
  </hyperlinks>
  <pageMargins left="0.7" right="0.7" top="0.75" bottom="0.75" header="0.3" footer="0.3"/>
  <pageSetup scale="51" orientation="landscape" r:id="rId3"/>
  <legacy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B837-7D0B-47C0-95DB-9C5BA104E02E}">
  <dimension ref="A1"/>
  <sheetViews>
    <sheetView topLeftCell="A26" workbookViewId="0"/>
  </sheetViews>
  <sheetFormatPr defaultRowHeight="14.4" x14ac:dyDescent="0.3"/>
  <sheetData/>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1C2B6-BAC7-4444-9FF6-E68C032A4021}">
  <sheetPr>
    <pageSetUpPr fitToPage="1"/>
  </sheetPr>
  <dimension ref="A1:Q63"/>
  <sheetViews>
    <sheetView tabSelected="1" zoomScale="74" zoomScaleNormal="100" workbookViewId="0">
      <selection activeCell="C13" sqref="C13"/>
    </sheetView>
  </sheetViews>
  <sheetFormatPr defaultColWidth="8.88671875" defaultRowHeight="14.4" x14ac:dyDescent="0.3"/>
  <cols>
    <col min="1" max="1" width="42.6640625" style="126" customWidth="1"/>
    <col min="2" max="2" width="17.44140625" style="126" customWidth="1"/>
    <col min="3" max="5" width="15.33203125" style="126" customWidth="1"/>
    <col min="6" max="6" width="1.6640625" style="126" customWidth="1"/>
    <col min="7" max="7" width="10.6640625" style="126" customWidth="1"/>
    <col min="8" max="8" width="14.88671875"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695</v>
      </c>
      <c r="C7" s="634"/>
      <c r="D7" s="634"/>
      <c r="E7" s="132"/>
      <c r="G7" s="127"/>
      <c r="H7" s="127"/>
      <c r="I7" s="127"/>
      <c r="J7" s="127"/>
      <c r="K7" s="127"/>
      <c r="L7" s="127"/>
      <c r="M7" s="127"/>
      <c r="N7" s="127"/>
      <c r="O7" s="127"/>
      <c r="P7" s="127"/>
      <c r="Q7" s="127"/>
    </row>
    <row r="8" spans="1:17" ht="15.6" x14ac:dyDescent="0.3">
      <c r="A8" s="131" t="s">
        <v>154</v>
      </c>
      <c r="B8" s="133" t="s">
        <v>155</v>
      </c>
      <c r="C8" s="251" t="s">
        <v>696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c r="G11" s="127"/>
      <c r="H11" s="127"/>
      <c r="I11" s="127"/>
      <c r="J11" s="127"/>
      <c r="K11" s="127"/>
      <c r="L11" s="127"/>
      <c r="M11" s="127"/>
      <c r="N11" s="127"/>
      <c r="O11" s="127"/>
      <c r="P11" s="127"/>
      <c r="Q11" s="127"/>
    </row>
    <row r="12" spans="1:17" x14ac:dyDescent="0.3">
      <c r="B12" s="133" t="s">
        <v>162</v>
      </c>
      <c r="C12" s="251" t="s">
        <v>156</v>
      </c>
      <c r="G12" s="127"/>
      <c r="H12" s="127"/>
      <c r="I12" s="127"/>
      <c r="J12" s="127"/>
      <c r="K12" s="127"/>
      <c r="L12" s="127"/>
      <c r="M12" s="127"/>
      <c r="N12" s="127"/>
      <c r="O12" s="127"/>
      <c r="P12" s="127"/>
      <c r="Q12" s="127"/>
    </row>
    <row r="13" spans="1:17" ht="15.6" x14ac:dyDescent="0.3">
      <c r="A13" s="131"/>
      <c r="B13" s="133" t="s">
        <v>163</v>
      </c>
      <c r="C13" s="342" t="s">
        <v>697</v>
      </c>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698</v>
      </c>
      <c r="C18" s="143" t="s">
        <v>169</v>
      </c>
      <c r="D18" s="143" t="s">
        <v>170</v>
      </c>
      <c r="E18" s="143" t="s">
        <v>699</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t="s">
        <v>700</v>
      </c>
      <c r="B20" s="156"/>
      <c r="C20" s="157"/>
      <c r="D20" s="158"/>
      <c r="E20" s="158">
        <v>150</v>
      </c>
      <c r="F20" s="154"/>
      <c r="G20" s="159"/>
      <c r="H20" s="160"/>
      <c r="I20" s="160"/>
      <c r="J20" s="160">
        <v>50</v>
      </c>
      <c r="K20" s="160"/>
      <c r="L20" s="160"/>
      <c r="M20" s="160"/>
      <c r="N20" s="160"/>
      <c r="O20" s="161"/>
      <c r="P20" s="154"/>
      <c r="Q20" s="162">
        <f t="shared" ref="Q20:Q43" si="0">SUM(B20:O20)</f>
        <v>200</v>
      </c>
    </row>
    <row r="21" spans="1:17" x14ac:dyDescent="0.3">
      <c r="A21" s="163" t="s">
        <v>701</v>
      </c>
      <c r="B21" s="164"/>
      <c r="C21" s="160"/>
      <c r="D21" s="165"/>
      <c r="E21" s="165">
        <v>300</v>
      </c>
      <c r="F21" s="154"/>
      <c r="G21" s="159"/>
      <c r="H21" s="160"/>
      <c r="I21" s="160"/>
      <c r="J21" s="160">
        <v>75</v>
      </c>
      <c r="K21" s="160"/>
      <c r="L21" s="160"/>
      <c r="M21" s="160"/>
      <c r="N21" s="160"/>
      <c r="O21" s="161"/>
      <c r="P21" s="154"/>
      <c r="Q21" s="166">
        <f t="shared" si="0"/>
        <v>375</v>
      </c>
    </row>
    <row r="22" spans="1:17" x14ac:dyDescent="0.3">
      <c r="A22" s="163" t="s">
        <v>702</v>
      </c>
      <c r="B22" s="164"/>
      <c r="C22" s="160"/>
      <c r="D22" s="165"/>
      <c r="E22" s="165">
        <v>250</v>
      </c>
      <c r="F22" s="154"/>
      <c r="G22" s="159"/>
      <c r="H22" s="160"/>
      <c r="I22" s="160"/>
      <c r="J22" s="160">
        <v>50</v>
      </c>
      <c r="K22" s="160"/>
      <c r="L22" s="160"/>
      <c r="M22" s="160"/>
      <c r="N22" s="160"/>
      <c r="O22" s="161"/>
      <c r="P22" s="154"/>
      <c r="Q22" s="166">
        <f t="shared" si="0"/>
        <v>300</v>
      </c>
    </row>
    <row r="23" spans="1:17" x14ac:dyDescent="0.3">
      <c r="A23" s="163" t="s">
        <v>703</v>
      </c>
      <c r="B23" s="164"/>
      <c r="C23" s="160"/>
      <c r="D23" s="165"/>
      <c r="E23" s="165">
        <v>150</v>
      </c>
      <c r="F23" s="154"/>
      <c r="G23" s="159"/>
      <c r="H23" s="160"/>
      <c r="I23" s="160"/>
      <c r="J23" s="160">
        <v>30</v>
      </c>
      <c r="K23" s="160"/>
      <c r="L23" s="160"/>
      <c r="M23" s="160"/>
      <c r="N23" s="160"/>
      <c r="O23" s="161"/>
      <c r="P23" s="154"/>
      <c r="Q23" s="166">
        <f t="shared" si="0"/>
        <v>180</v>
      </c>
    </row>
    <row r="24" spans="1:17" x14ac:dyDescent="0.3">
      <c r="A24" s="163" t="s">
        <v>704</v>
      </c>
      <c r="B24" s="164"/>
      <c r="C24" s="160"/>
      <c r="D24" s="165"/>
      <c r="E24" s="165">
        <v>150</v>
      </c>
      <c r="F24" s="154"/>
      <c r="G24" s="159"/>
      <c r="H24" s="160"/>
      <c r="I24" s="160"/>
      <c r="J24" s="160">
        <v>50</v>
      </c>
      <c r="K24" s="160"/>
      <c r="L24" s="160"/>
      <c r="M24" s="160"/>
      <c r="N24" s="160"/>
      <c r="O24" s="161"/>
      <c r="P24" s="154"/>
      <c r="Q24" s="166">
        <f t="shared" si="0"/>
        <v>200</v>
      </c>
    </row>
    <row r="25" spans="1:17" x14ac:dyDescent="0.3">
      <c r="A25" s="163" t="s">
        <v>705</v>
      </c>
      <c r="B25" s="164"/>
      <c r="C25" s="160"/>
      <c r="D25" s="165"/>
      <c r="E25" s="165">
        <v>600</v>
      </c>
      <c r="F25" s="154"/>
      <c r="G25" s="159"/>
      <c r="H25" s="160"/>
      <c r="I25" s="160"/>
      <c r="J25" s="160">
        <v>125</v>
      </c>
      <c r="K25" s="160"/>
      <c r="L25" s="160"/>
      <c r="M25" s="160"/>
      <c r="N25" s="160"/>
      <c r="O25" s="161"/>
      <c r="P25" s="154"/>
      <c r="Q25" s="166">
        <f t="shared" si="0"/>
        <v>725</v>
      </c>
    </row>
    <row r="26" spans="1:17" x14ac:dyDescent="0.3">
      <c r="A26" s="163" t="s">
        <v>706</v>
      </c>
      <c r="B26" s="164"/>
      <c r="C26" s="160"/>
      <c r="D26" s="165"/>
      <c r="E26" s="165">
        <v>400</v>
      </c>
      <c r="F26" s="154"/>
      <c r="G26" s="159"/>
      <c r="H26" s="160"/>
      <c r="I26" s="160"/>
      <c r="J26" s="160">
        <v>50</v>
      </c>
      <c r="K26" s="160"/>
      <c r="L26" s="160"/>
      <c r="M26" s="160"/>
      <c r="N26" s="160"/>
      <c r="O26" s="161"/>
      <c r="P26" s="154"/>
      <c r="Q26" s="166">
        <f t="shared" si="0"/>
        <v>450</v>
      </c>
    </row>
    <row r="27" spans="1:17" x14ac:dyDescent="0.3">
      <c r="A27" s="163" t="s">
        <v>707</v>
      </c>
      <c r="B27" s="164"/>
      <c r="C27" s="160"/>
      <c r="D27" s="165"/>
      <c r="E27" s="165">
        <v>350</v>
      </c>
      <c r="F27" s="154"/>
      <c r="G27" s="159"/>
      <c r="H27" s="160"/>
      <c r="I27" s="160"/>
      <c r="J27" s="160">
        <v>100</v>
      </c>
      <c r="K27" s="160"/>
      <c r="L27" s="160"/>
      <c r="M27" s="160"/>
      <c r="N27" s="160"/>
      <c r="O27" s="161"/>
      <c r="P27" s="154"/>
      <c r="Q27" s="166">
        <f t="shared" si="0"/>
        <v>450</v>
      </c>
    </row>
    <row r="28" spans="1:17" x14ac:dyDescent="0.3">
      <c r="A28" s="163" t="s">
        <v>708</v>
      </c>
      <c r="B28" s="164"/>
      <c r="C28" s="160"/>
      <c r="D28" s="165"/>
      <c r="E28" s="165">
        <v>50</v>
      </c>
      <c r="F28" s="154"/>
      <c r="G28" s="159"/>
      <c r="H28" s="160"/>
      <c r="I28" s="160"/>
      <c r="J28" s="160">
        <v>25</v>
      </c>
      <c r="K28" s="160"/>
      <c r="L28" s="160"/>
      <c r="M28" s="160"/>
      <c r="N28" s="160"/>
      <c r="O28" s="161"/>
      <c r="P28" s="154"/>
      <c r="Q28" s="166">
        <f t="shared" si="0"/>
        <v>75</v>
      </c>
    </row>
    <row r="29" spans="1:17" x14ac:dyDescent="0.3">
      <c r="A29" s="163" t="s">
        <v>709</v>
      </c>
      <c r="B29" s="164"/>
      <c r="C29" s="160"/>
      <c r="D29" s="165"/>
      <c r="E29" s="165">
        <v>200</v>
      </c>
      <c r="F29" s="154"/>
      <c r="G29" s="159"/>
      <c r="H29" s="160"/>
      <c r="I29" s="160"/>
      <c r="J29" s="160">
        <v>50</v>
      </c>
      <c r="K29" s="160"/>
      <c r="L29" s="160"/>
      <c r="M29" s="160"/>
      <c r="N29" s="160"/>
      <c r="O29" s="161"/>
      <c r="P29" s="154"/>
      <c r="Q29" s="166">
        <f t="shared" si="0"/>
        <v>250</v>
      </c>
    </row>
    <row r="30" spans="1:17" x14ac:dyDescent="0.3">
      <c r="A30" s="343" t="s">
        <v>710</v>
      </c>
      <c r="B30" s="164"/>
      <c r="C30" s="160"/>
      <c r="D30" s="165"/>
      <c r="E30" s="165">
        <v>80</v>
      </c>
      <c r="F30" s="154"/>
      <c r="G30" s="159"/>
      <c r="H30" s="160"/>
      <c r="I30" s="160"/>
      <c r="J30" s="160">
        <v>50</v>
      </c>
      <c r="K30" s="160"/>
      <c r="L30" s="160"/>
      <c r="M30" s="160"/>
      <c r="N30" s="160"/>
      <c r="O30" s="161"/>
      <c r="P30" s="154"/>
      <c r="Q30" s="168">
        <f t="shared" si="0"/>
        <v>130</v>
      </c>
    </row>
    <row r="31" spans="1:17" x14ac:dyDescent="0.3">
      <c r="A31" s="343" t="s">
        <v>711</v>
      </c>
      <c r="B31" s="164"/>
      <c r="C31" s="160"/>
      <c r="D31" s="165"/>
      <c r="E31" s="165">
        <v>150</v>
      </c>
      <c r="F31" s="154"/>
      <c r="G31" s="159"/>
      <c r="H31" s="160"/>
      <c r="I31" s="160"/>
      <c r="J31" s="160">
        <v>25</v>
      </c>
      <c r="K31" s="160"/>
      <c r="L31" s="160"/>
      <c r="M31" s="160"/>
      <c r="N31" s="160"/>
      <c r="O31" s="161"/>
      <c r="P31" s="154"/>
      <c r="Q31" s="168">
        <f t="shared" si="0"/>
        <v>175</v>
      </c>
    </row>
    <row r="32" spans="1:17" x14ac:dyDescent="0.3">
      <c r="A32" s="343" t="s">
        <v>712</v>
      </c>
      <c r="B32" s="164"/>
      <c r="C32" s="160"/>
      <c r="D32" s="165"/>
      <c r="E32" s="165">
        <v>100</v>
      </c>
      <c r="F32" s="154"/>
      <c r="G32" s="159"/>
      <c r="H32" s="160"/>
      <c r="I32" s="160"/>
      <c r="J32" s="160">
        <v>25</v>
      </c>
      <c r="K32" s="160"/>
      <c r="L32" s="160"/>
      <c r="M32" s="160"/>
      <c r="N32" s="160"/>
      <c r="O32" s="161"/>
      <c r="P32" s="154"/>
      <c r="Q32" s="168">
        <f t="shared" si="0"/>
        <v>125</v>
      </c>
    </row>
    <row r="33" spans="1:17" x14ac:dyDescent="0.3">
      <c r="A33" s="343" t="s">
        <v>713</v>
      </c>
      <c r="B33" s="164"/>
      <c r="C33" s="160"/>
      <c r="D33" s="165"/>
      <c r="E33" s="165">
        <v>450</v>
      </c>
      <c r="F33" s="154"/>
      <c r="G33" s="159"/>
      <c r="H33" s="160"/>
      <c r="I33" s="160"/>
      <c r="J33" s="160">
        <v>25</v>
      </c>
      <c r="K33" s="160"/>
      <c r="L33" s="160"/>
      <c r="M33" s="160"/>
      <c r="N33" s="160"/>
      <c r="O33" s="161"/>
      <c r="P33" s="154"/>
      <c r="Q33" s="168">
        <f t="shared" si="0"/>
        <v>475</v>
      </c>
    </row>
    <row r="34" spans="1:17" x14ac:dyDescent="0.3">
      <c r="A34" s="343" t="s">
        <v>714</v>
      </c>
      <c r="B34" s="164"/>
      <c r="C34" s="160"/>
      <c r="D34" s="165"/>
      <c r="E34" s="165">
        <v>200</v>
      </c>
      <c r="F34" s="154"/>
      <c r="G34" s="159"/>
      <c r="H34" s="160"/>
      <c r="I34" s="160"/>
      <c r="J34" s="160">
        <v>25</v>
      </c>
      <c r="K34" s="160"/>
      <c r="L34" s="160"/>
      <c r="M34" s="160"/>
      <c r="N34" s="160"/>
      <c r="O34" s="161"/>
      <c r="P34" s="154"/>
      <c r="Q34" s="168">
        <f t="shared" si="0"/>
        <v>225</v>
      </c>
    </row>
    <row r="35" spans="1:17" x14ac:dyDescent="0.3">
      <c r="A35" s="343" t="s">
        <v>715</v>
      </c>
      <c r="B35" s="164"/>
      <c r="C35" s="160"/>
      <c r="D35" s="165"/>
      <c r="E35" s="165">
        <v>350</v>
      </c>
      <c r="F35" s="154"/>
      <c r="G35" s="159"/>
      <c r="H35" s="160"/>
      <c r="I35" s="160"/>
      <c r="J35" s="160">
        <v>25</v>
      </c>
      <c r="K35" s="160"/>
      <c r="L35" s="160"/>
      <c r="M35" s="160"/>
      <c r="N35" s="160"/>
      <c r="O35" s="161"/>
      <c r="P35" s="154"/>
      <c r="Q35" s="168">
        <f t="shared" si="0"/>
        <v>375</v>
      </c>
    </row>
    <row r="36" spans="1:17" x14ac:dyDescent="0.3">
      <c r="A36" s="343" t="s">
        <v>716</v>
      </c>
      <c r="B36" s="164"/>
      <c r="C36" s="160"/>
      <c r="D36" s="165"/>
      <c r="E36" s="165">
        <v>300</v>
      </c>
      <c r="F36" s="154"/>
      <c r="G36" s="159"/>
      <c r="H36" s="160"/>
      <c r="I36" s="160"/>
      <c r="J36" s="160">
        <v>25</v>
      </c>
      <c r="K36" s="160"/>
      <c r="L36" s="160"/>
      <c r="M36" s="160"/>
      <c r="N36" s="160"/>
      <c r="O36" s="161"/>
      <c r="P36" s="154"/>
      <c r="Q36" s="168">
        <f t="shared" si="0"/>
        <v>325</v>
      </c>
    </row>
    <row r="37" spans="1:17" x14ac:dyDescent="0.3">
      <c r="A37" s="343" t="s">
        <v>717</v>
      </c>
      <c r="B37" s="164"/>
      <c r="C37" s="160"/>
      <c r="D37" s="165"/>
      <c r="E37" s="165">
        <v>800</v>
      </c>
      <c r="F37" s="154"/>
      <c r="G37" s="159"/>
      <c r="H37" s="160"/>
      <c r="I37" s="160"/>
      <c r="J37" s="160">
        <v>350</v>
      </c>
      <c r="K37" s="160"/>
      <c r="L37" s="160"/>
      <c r="M37" s="160"/>
      <c r="N37" s="160"/>
      <c r="O37" s="161"/>
      <c r="P37" s="154"/>
      <c r="Q37" s="168">
        <f t="shared" si="0"/>
        <v>1150</v>
      </c>
    </row>
    <row r="38" spans="1:17" x14ac:dyDescent="0.3">
      <c r="A38" s="343" t="s">
        <v>718</v>
      </c>
      <c r="B38" s="164"/>
      <c r="C38" s="160"/>
      <c r="D38" s="165"/>
      <c r="E38" s="165">
        <v>375</v>
      </c>
      <c r="F38" s="154"/>
      <c r="G38" s="159"/>
      <c r="H38" s="160"/>
      <c r="I38" s="160"/>
      <c r="J38" s="160">
        <v>50</v>
      </c>
      <c r="K38" s="160"/>
      <c r="L38" s="160"/>
      <c r="M38" s="160"/>
      <c r="N38" s="160"/>
      <c r="O38" s="161"/>
      <c r="P38" s="154"/>
      <c r="Q38" s="168">
        <f t="shared" si="0"/>
        <v>425</v>
      </c>
    </row>
    <row r="39" spans="1:17" x14ac:dyDescent="0.3">
      <c r="A39" s="343" t="s">
        <v>719</v>
      </c>
      <c r="B39" s="164"/>
      <c r="C39" s="160"/>
      <c r="D39" s="165"/>
      <c r="E39" s="165">
        <v>250</v>
      </c>
      <c r="F39" s="154"/>
      <c r="G39" s="159"/>
      <c r="H39" s="160"/>
      <c r="I39" s="160"/>
      <c r="J39" s="160">
        <v>25</v>
      </c>
      <c r="K39" s="160"/>
      <c r="L39" s="160"/>
      <c r="M39" s="160"/>
      <c r="N39" s="160"/>
      <c r="O39" s="161"/>
      <c r="P39" s="154"/>
      <c r="Q39" s="168">
        <f t="shared" si="0"/>
        <v>275</v>
      </c>
    </row>
    <row r="40" spans="1:17" x14ac:dyDescent="0.3">
      <c r="A40" s="343" t="s">
        <v>720</v>
      </c>
      <c r="B40" s="164"/>
      <c r="C40" s="160"/>
      <c r="D40" s="165"/>
      <c r="E40" s="165">
        <v>500</v>
      </c>
      <c r="F40" s="154"/>
      <c r="G40" s="159"/>
      <c r="H40" s="160"/>
      <c r="I40" s="160"/>
      <c r="J40" s="160">
        <v>425</v>
      </c>
      <c r="K40" s="160"/>
      <c r="L40" s="160"/>
      <c r="M40" s="160"/>
      <c r="N40" s="160"/>
      <c r="O40" s="161"/>
      <c r="P40" s="154"/>
      <c r="Q40" s="168">
        <f t="shared" si="0"/>
        <v>925</v>
      </c>
    </row>
    <row r="41" spans="1:17" x14ac:dyDescent="0.3">
      <c r="A41" s="343" t="s">
        <v>721</v>
      </c>
      <c r="B41" s="164"/>
      <c r="C41" s="160"/>
      <c r="D41" s="165"/>
      <c r="E41" s="165">
        <v>200</v>
      </c>
      <c r="F41" s="154"/>
      <c r="G41" s="159"/>
      <c r="H41" s="160"/>
      <c r="I41" s="160"/>
      <c r="J41" s="160">
        <v>50</v>
      </c>
      <c r="K41" s="160"/>
      <c r="L41" s="160"/>
      <c r="M41" s="160"/>
      <c r="N41" s="160"/>
      <c r="O41" s="161"/>
      <c r="P41" s="154"/>
      <c r="Q41" s="168">
        <f t="shared" si="0"/>
        <v>250</v>
      </c>
    </row>
    <row r="42" spans="1:17" x14ac:dyDescent="0.3">
      <c r="A42" s="343" t="s">
        <v>722</v>
      </c>
      <c r="B42" s="164"/>
      <c r="C42" s="160"/>
      <c r="D42" s="165"/>
      <c r="E42" s="165">
        <v>1200</v>
      </c>
      <c r="F42" s="154"/>
      <c r="G42" s="159"/>
      <c r="H42" s="160"/>
      <c r="I42" s="160"/>
      <c r="J42" s="160">
        <v>100</v>
      </c>
      <c r="K42" s="160"/>
      <c r="L42" s="160"/>
      <c r="M42" s="160"/>
      <c r="N42" s="160"/>
      <c r="O42" s="161"/>
      <c r="P42" s="154"/>
      <c r="Q42" s="168">
        <f t="shared" si="0"/>
        <v>1300</v>
      </c>
    </row>
    <row r="43" spans="1:17" x14ac:dyDescent="0.3">
      <c r="A43" s="343" t="s">
        <v>723</v>
      </c>
      <c r="B43" s="164"/>
      <c r="C43" s="160"/>
      <c r="D43" s="165"/>
      <c r="E43" s="165">
        <v>3500</v>
      </c>
      <c r="F43" s="154"/>
      <c r="G43" s="159"/>
      <c r="H43" s="160"/>
      <c r="I43" s="160"/>
      <c r="J43" s="160">
        <v>100</v>
      </c>
      <c r="K43" s="160"/>
      <c r="L43" s="160"/>
      <c r="M43" s="160"/>
      <c r="N43" s="160"/>
      <c r="O43" s="161"/>
      <c r="P43" s="154"/>
      <c r="Q43" s="168">
        <f t="shared" si="0"/>
        <v>3600</v>
      </c>
    </row>
    <row r="44" spans="1:17" ht="15" thickBot="1" x14ac:dyDescent="0.35">
      <c r="A44" s="167"/>
      <c r="B44" s="164"/>
      <c r="C44" s="160"/>
      <c r="D44" s="165"/>
      <c r="E44" s="165"/>
      <c r="F44" s="154"/>
      <c r="G44" s="159"/>
      <c r="H44" s="160"/>
      <c r="I44" s="160"/>
      <c r="J44" s="160"/>
      <c r="K44" s="160"/>
      <c r="L44" s="160"/>
      <c r="M44" s="160"/>
      <c r="N44" s="160"/>
      <c r="O44" s="161"/>
      <c r="P44" s="154"/>
      <c r="Q44" s="168"/>
    </row>
    <row r="45" spans="1:17" ht="29.4" thickBot="1" x14ac:dyDescent="0.35">
      <c r="A45" s="169" t="s">
        <v>184</v>
      </c>
      <c r="B45" s="170">
        <v>295425</v>
      </c>
      <c r="C45" s="171">
        <v>11700</v>
      </c>
      <c r="D45" s="171">
        <v>23400</v>
      </c>
      <c r="E45" s="172">
        <v>24700</v>
      </c>
      <c r="F45" s="154"/>
      <c r="G45" s="170">
        <v>11100</v>
      </c>
      <c r="H45" s="171">
        <v>1000</v>
      </c>
      <c r="I45" s="171">
        <v>60750</v>
      </c>
      <c r="J45" s="171">
        <v>500</v>
      </c>
      <c r="K45" s="171">
        <v>1500</v>
      </c>
      <c r="L45" s="171">
        <v>850</v>
      </c>
      <c r="M45" s="171">
        <v>26000</v>
      </c>
      <c r="N45" s="171"/>
      <c r="O45" s="172"/>
      <c r="P45" s="154"/>
      <c r="Q45" s="153">
        <f>SUM(B45:O45)</f>
        <v>456925</v>
      </c>
    </row>
    <row r="46" spans="1:17" ht="15" thickBot="1" x14ac:dyDescent="0.35">
      <c r="A46" s="173" t="s">
        <v>185</v>
      </c>
      <c r="B46" s="174"/>
      <c r="C46" s="175"/>
      <c r="D46" s="175"/>
      <c r="E46" s="175"/>
      <c r="F46" s="176"/>
      <c r="G46" s="177"/>
      <c r="H46" s="177"/>
      <c r="I46" s="177"/>
      <c r="J46" s="177"/>
      <c r="K46" s="177"/>
      <c r="L46" s="177"/>
      <c r="M46" s="177"/>
      <c r="N46" s="177"/>
      <c r="O46" s="177"/>
      <c r="P46" s="178"/>
      <c r="Q46" s="344">
        <f>SUM(Q19:Q45)</f>
        <v>469885</v>
      </c>
    </row>
    <row r="47" spans="1:17" x14ac:dyDescent="0.3">
      <c r="Q47" s="179" t="s">
        <v>186</v>
      </c>
    </row>
    <row r="49" spans="1:8" ht="21" customHeight="1" x14ac:dyDescent="0.3">
      <c r="A49" s="643" t="s">
        <v>187</v>
      </c>
      <c r="B49" s="643"/>
      <c r="C49" s="643"/>
      <c r="D49" s="643"/>
      <c r="E49" s="643"/>
      <c r="F49" s="643"/>
      <c r="G49" s="643"/>
      <c r="H49" s="643"/>
    </row>
    <row r="50" spans="1:8" x14ac:dyDescent="0.3">
      <c r="A50" s="643"/>
      <c r="B50" s="643"/>
      <c r="C50" s="643"/>
      <c r="D50" s="643"/>
      <c r="E50" s="643"/>
      <c r="F50" s="643"/>
      <c r="G50" s="643"/>
      <c r="H50" s="643"/>
    </row>
    <row r="51" spans="1:8" x14ac:dyDescent="0.3">
      <c r="A51" s="643"/>
      <c r="B51" s="643"/>
      <c r="C51" s="643"/>
      <c r="D51" s="643"/>
      <c r="E51" s="643"/>
      <c r="F51" s="643"/>
      <c r="G51" s="643"/>
      <c r="H51" s="643"/>
    </row>
    <row r="52" spans="1:8" ht="15.6" x14ac:dyDescent="0.3">
      <c r="A52" s="131" t="s">
        <v>188</v>
      </c>
      <c r="B52" s="633" t="s">
        <v>724</v>
      </c>
      <c r="C52" s="634"/>
      <c r="D52" s="634"/>
      <c r="E52" s="132"/>
    </row>
    <row r="53" spans="1:8" ht="22.2" x14ac:dyDescent="0.5">
      <c r="A53" s="131" t="s">
        <v>190</v>
      </c>
      <c r="B53" s="650" t="s">
        <v>724</v>
      </c>
      <c r="C53" s="651"/>
      <c r="D53" s="651"/>
      <c r="E53" s="652"/>
    </row>
    <row r="54" spans="1:8" ht="15.6" x14ac:dyDescent="0.3">
      <c r="A54" s="131"/>
      <c r="B54" s="127"/>
      <c r="C54" s="127"/>
      <c r="D54" s="127"/>
      <c r="E54" s="127"/>
    </row>
    <row r="55" spans="1:8" ht="15.6" x14ac:dyDescent="0.3">
      <c r="A55" s="131"/>
      <c r="B55" s="127"/>
      <c r="C55" s="127"/>
      <c r="D55" s="127"/>
      <c r="E55" s="127"/>
    </row>
    <row r="56" spans="1:8" x14ac:dyDescent="0.3">
      <c r="A56" s="636" t="s">
        <v>192</v>
      </c>
      <c r="B56" s="636"/>
      <c r="C56" s="636"/>
      <c r="D56" s="636"/>
      <c r="E56" s="636"/>
      <c r="F56" s="636"/>
      <c r="G56" s="636"/>
      <c r="H56" s="636"/>
    </row>
    <row r="57" spans="1:8" x14ac:dyDescent="0.3">
      <c r="A57" s="636"/>
      <c r="B57" s="636"/>
      <c r="C57" s="636"/>
      <c r="D57" s="636"/>
      <c r="E57" s="636"/>
      <c r="F57" s="636"/>
      <c r="G57" s="636"/>
      <c r="H57" s="636"/>
    </row>
    <row r="58" spans="1:8" ht="15.6" x14ac:dyDescent="0.3">
      <c r="A58" s="131" t="s">
        <v>193</v>
      </c>
      <c r="B58" s="633" t="s">
        <v>725</v>
      </c>
      <c r="C58" s="634"/>
      <c r="D58" s="634"/>
      <c r="E58" s="635"/>
    </row>
    <row r="59" spans="1:8" ht="15.6" x14ac:dyDescent="0.3">
      <c r="A59" s="131" t="s">
        <v>194</v>
      </c>
      <c r="B59" s="633" t="s">
        <v>726</v>
      </c>
      <c r="C59" s="634"/>
      <c r="D59" s="634"/>
      <c r="E59" s="635"/>
    </row>
    <row r="60" spans="1:8" ht="15.6" x14ac:dyDescent="0.3">
      <c r="A60" s="131"/>
      <c r="B60" s="637"/>
      <c r="C60" s="637"/>
      <c r="D60" s="637"/>
      <c r="E60" s="637"/>
    </row>
    <row r="62" spans="1:8" x14ac:dyDescent="0.3">
      <c r="A62" s="126" t="s">
        <v>195</v>
      </c>
      <c r="B62" s="43" t="s">
        <v>196</v>
      </c>
      <c r="C62" s="43"/>
      <c r="D62" s="43"/>
      <c r="E62" s="43"/>
    </row>
    <row r="63" spans="1:8" x14ac:dyDescent="0.3">
      <c r="B63" s="43" t="s">
        <v>197</v>
      </c>
      <c r="C63" s="43"/>
      <c r="D63" s="43"/>
      <c r="E63" s="43"/>
    </row>
  </sheetData>
  <mergeCells count="11">
    <mergeCell ref="B52:D52"/>
    <mergeCell ref="B7:D7"/>
    <mergeCell ref="B15:O15"/>
    <mergeCell ref="B17:E17"/>
    <mergeCell ref="G17:O17"/>
    <mergeCell ref="A49:H51"/>
    <mergeCell ref="B53:E53"/>
    <mergeCell ref="A56:H57"/>
    <mergeCell ref="B58:E58"/>
    <mergeCell ref="B59:E59"/>
    <mergeCell ref="B60:E60"/>
  </mergeCells>
  <hyperlinks>
    <hyperlink ref="B62" r:id="rId1" xr:uid="{605DD9FA-90EE-42A2-83AA-8B90E25F2EBF}"/>
    <hyperlink ref="B63" r:id="rId2" xr:uid="{98CA9954-25F6-4212-860A-4D5BF15BA66B}"/>
  </hyperlinks>
  <pageMargins left="0.7" right="0.7" top="0.75" bottom="0.75" header="0.3" footer="0.3"/>
  <pageSetup scale="48" orientation="landscape" r:id="rId3"/>
  <legacyDrawing r:id="rId4"/>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E6A2F-DA9C-491B-9AC6-314BD54387B3}">
  <sheetPr>
    <pageSetUpPr fitToPage="1"/>
  </sheetPr>
  <dimension ref="A1:Q49"/>
  <sheetViews>
    <sheetView topLeftCell="A9" zoomScale="87" zoomScaleNormal="70" workbookViewId="0">
      <selection activeCell="C32" sqref="B32:O32"/>
    </sheetView>
  </sheetViews>
  <sheetFormatPr defaultRowHeight="14.4" x14ac:dyDescent="0.3"/>
  <cols>
    <col min="1" max="1" width="33.5546875" style="8" customWidth="1"/>
    <col min="2" max="5" width="15.21875" style="8" customWidth="1"/>
    <col min="6" max="6" width="1.6640625" style="8" customWidth="1"/>
    <col min="7" max="7" width="10.77734375" style="8" customWidth="1"/>
    <col min="8" max="8" width="14" style="8" customWidth="1"/>
    <col min="9" max="9" width="10.77734375" style="8" customWidth="1"/>
    <col min="10" max="10" width="13.21875" style="8" customWidth="1"/>
    <col min="11" max="11" width="14" style="8" customWidth="1"/>
    <col min="12" max="12" width="15.21875" style="8" customWidth="1"/>
    <col min="13" max="14" width="10.77734375" style="8" customWidth="1"/>
    <col min="15" max="15" width="19.88671875" style="8" customWidth="1"/>
    <col min="16" max="16" width="2.21875" style="8" customWidth="1"/>
    <col min="17" max="17" width="12.7773437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198</v>
      </c>
      <c r="C7" s="654"/>
      <c r="D7" s="654"/>
      <c r="E7" s="14"/>
      <c r="G7" s="9"/>
      <c r="H7" s="9"/>
      <c r="I7" s="9"/>
      <c r="J7" s="9"/>
      <c r="K7" s="9"/>
      <c r="L7" s="9"/>
      <c r="M7" s="9"/>
      <c r="N7" s="9"/>
      <c r="O7" s="9"/>
      <c r="P7" s="9"/>
      <c r="Q7" s="9"/>
    </row>
    <row r="8" spans="1:17" ht="15.6" x14ac:dyDescent="0.3">
      <c r="A8" s="13" t="s">
        <v>154</v>
      </c>
      <c r="B8" s="15" t="s">
        <v>155</v>
      </c>
      <c r="C8" s="44" t="s">
        <v>156</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c r="G11" s="9"/>
      <c r="H11" s="9"/>
      <c r="I11" s="9"/>
      <c r="J11" s="9"/>
      <c r="K11" s="9"/>
      <c r="L11" s="9"/>
      <c r="M11" s="9"/>
      <c r="N11" s="9"/>
      <c r="O11" s="9"/>
      <c r="P11" s="9"/>
      <c r="Q11" s="9"/>
    </row>
    <row r="12" spans="1:17" x14ac:dyDescent="0.3">
      <c r="B12" s="15" t="s">
        <v>162</v>
      </c>
      <c r="C12" s="44" t="s">
        <v>156</v>
      </c>
      <c r="G12" s="9"/>
      <c r="H12" s="9"/>
      <c r="I12" s="9"/>
      <c r="J12" s="9"/>
      <c r="K12" s="9"/>
      <c r="L12" s="9"/>
      <c r="M12" s="9"/>
      <c r="N12" s="9"/>
      <c r="O12" s="9"/>
      <c r="P12" s="9"/>
      <c r="Q12" s="9"/>
    </row>
    <row r="13" spans="1:17" ht="15.6" x14ac:dyDescent="0.3">
      <c r="A13" s="13"/>
      <c r="B13" s="15" t="s">
        <v>163</v>
      </c>
      <c r="C13" s="16"/>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191"/>
      <c r="C19" s="192"/>
      <c r="D19" s="192"/>
      <c r="E19" s="193"/>
      <c r="F19" s="194"/>
      <c r="G19" s="191"/>
      <c r="H19" s="192"/>
      <c r="I19" s="192"/>
      <c r="J19" s="192"/>
      <c r="K19" s="192"/>
      <c r="L19" s="192"/>
      <c r="M19" s="192"/>
      <c r="N19" s="192"/>
      <c r="O19" s="193"/>
      <c r="P19" s="194"/>
      <c r="Q19" s="193"/>
    </row>
    <row r="20" spans="1:17" x14ac:dyDescent="0.3">
      <c r="A20" s="37"/>
      <c r="B20" s="195"/>
      <c r="C20" s="196"/>
      <c r="D20" s="197"/>
      <c r="E20" s="197"/>
      <c r="F20" s="194"/>
      <c r="G20" s="198"/>
      <c r="H20" s="199"/>
      <c r="I20" s="199"/>
      <c r="J20" s="199"/>
      <c r="K20" s="199"/>
      <c r="L20" s="199"/>
      <c r="M20" s="199"/>
      <c r="N20" s="199"/>
      <c r="O20" s="200"/>
      <c r="P20" s="194"/>
      <c r="Q20" s="201">
        <f t="shared" ref="Q20:Q30" si="0">SUM(B20:O20)</f>
        <v>0</v>
      </c>
    </row>
    <row r="21" spans="1:17" x14ac:dyDescent="0.3">
      <c r="A21" s="38"/>
      <c r="B21" s="202"/>
      <c r="C21" s="199"/>
      <c r="D21" s="203"/>
      <c r="E21" s="203"/>
      <c r="F21" s="194"/>
      <c r="G21" s="198"/>
      <c r="H21" s="199"/>
      <c r="I21" s="199"/>
      <c r="J21" s="199"/>
      <c r="K21" s="199"/>
      <c r="L21" s="199"/>
      <c r="M21" s="199"/>
      <c r="N21" s="199"/>
      <c r="O21" s="200"/>
      <c r="P21" s="194"/>
      <c r="Q21" s="204">
        <f t="shared" si="0"/>
        <v>0</v>
      </c>
    </row>
    <row r="22" spans="1:17" x14ac:dyDescent="0.3">
      <c r="A22" s="38"/>
      <c r="B22" s="202"/>
      <c r="C22" s="199"/>
      <c r="D22" s="203"/>
      <c r="E22" s="203"/>
      <c r="F22" s="194"/>
      <c r="G22" s="198"/>
      <c r="H22" s="199"/>
      <c r="I22" s="199"/>
      <c r="J22" s="199"/>
      <c r="K22" s="199"/>
      <c r="L22" s="199"/>
      <c r="M22" s="199"/>
      <c r="N22" s="199"/>
      <c r="O22" s="200"/>
      <c r="P22" s="194"/>
      <c r="Q22" s="204">
        <f t="shared" si="0"/>
        <v>0</v>
      </c>
    </row>
    <row r="23" spans="1:17" x14ac:dyDescent="0.3">
      <c r="A23" s="38"/>
      <c r="B23" s="202"/>
      <c r="C23" s="199"/>
      <c r="D23" s="203"/>
      <c r="E23" s="203"/>
      <c r="F23" s="194"/>
      <c r="G23" s="198"/>
      <c r="H23" s="199"/>
      <c r="I23" s="199"/>
      <c r="J23" s="199"/>
      <c r="K23" s="199"/>
      <c r="L23" s="199"/>
      <c r="M23" s="199"/>
      <c r="N23" s="199"/>
      <c r="O23" s="200"/>
      <c r="P23" s="194"/>
      <c r="Q23" s="204">
        <f t="shared" si="0"/>
        <v>0</v>
      </c>
    </row>
    <row r="24" spans="1:17" x14ac:dyDescent="0.3">
      <c r="A24" s="38"/>
      <c r="B24" s="202"/>
      <c r="C24" s="199"/>
      <c r="D24" s="203"/>
      <c r="E24" s="203"/>
      <c r="F24" s="194"/>
      <c r="G24" s="198"/>
      <c r="H24" s="199"/>
      <c r="I24" s="199"/>
      <c r="J24" s="199"/>
      <c r="K24" s="199"/>
      <c r="L24" s="199"/>
      <c r="M24" s="199"/>
      <c r="N24" s="199"/>
      <c r="O24" s="200"/>
      <c r="P24" s="194"/>
      <c r="Q24" s="204">
        <f t="shared" si="0"/>
        <v>0</v>
      </c>
    </row>
    <row r="25" spans="1:17" x14ac:dyDescent="0.3">
      <c r="A25" s="38"/>
      <c r="B25" s="202"/>
      <c r="C25" s="199"/>
      <c r="D25" s="203"/>
      <c r="E25" s="203"/>
      <c r="F25" s="194"/>
      <c r="G25" s="198"/>
      <c r="H25" s="199"/>
      <c r="I25" s="199"/>
      <c r="J25" s="199"/>
      <c r="K25" s="199"/>
      <c r="L25" s="199"/>
      <c r="M25" s="199"/>
      <c r="N25" s="199"/>
      <c r="O25" s="200"/>
      <c r="P25" s="194"/>
      <c r="Q25" s="204">
        <f t="shared" si="0"/>
        <v>0</v>
      </c>
    </row>
    <row r="26" spans="1:17" x14ac:dyDescent="0.3">
      <c r="A26" s="38"/>
      <c r="B26" s="202"/>
      <c r="C26" s="199"/>
      <c r="D26" s="203"/>
      <c r="E26" s="203"/>
      <c r="F26" s="194"/>
      <c r="G26" s="198"/>
      <c r="H26" s="199"/>
      <c r="I26" s="199"/>
      <c r="J26" s="199"/>
      <c r="K26" s="199"/>
      <c r="L26" s="199"/>
      <c r="M26" s="199"/>
      <c r="N26" s="199"/>
      <c r="O26" s="200"/>
      <c r="P26" s="194"/>
      <c r="Q26" s="204">
        <f t="shared" si="0"/>
        <v>0</v>
      </c>
    </row>
    <row r="27" spans="1:17" x14ac:dyDescent="0.3">
      <c r="A27" s="38"/>
      <c r="B27" s="202"/>
      <c r="C27" s="199"/>
      <c r="D27" s="203"/>
      <c r="E27" s="203"/>
      <c r="F27" s="194"/>
      <c r="G27" s="198"/>
      <c r="H27" s="199"/>
      <c r="I27" s="199"/>
      <c r="J27" s="199"/>
      <c r="K27" s="199"/>
      <c r="L27" s="199"/>
      <c r="M27" s="199"/>
      <c r="N27" s="199"/>
      <c r="O27" s="200"/>
      <c r="P27" s="194"/>
      <c r="Q27" s="204">
        <f t="shared" si="0"/>
        <v>0</v>
      </c>
    </row>
    <row r="28" spans="1:17" x14ac:dyDescent="0.3">
      <c r="A28" s="38"/>
      <c r="B28" s="202"/>
      <c r="C28" s="199"/>
      <c r="D28" s="203"/>
      <c r="E28" s="203"/>
      <c r="F28" s="194"/>
      <c r="G28" s="198"/>
      <c r="H28" s="199"/>
      <c r="I28" s="199"/>
      <c r="J28" s="199"/>
      <c r="K28" s="199"/>
      <c r="L28" s="199"/>
      <c r="M28" s="199"/>
      <c r="N28" s="199"/>
      <c r="O28" s="200"/>
      <c r="P28" s="194"/>
      <c r="Q28" s="204">
        <f t="shared" si="0"/>
        <v>0</v>
      </c>
    </row>
    <row r="29" spans="1:17" x14ac:dyDescent="0.3">
      <c r="A29" s="38"/>
      <c r="B29" s="202"/>
      <c r="C29" s="199"/>
      <c r="D29" s="203"/>
      <c r="E29" s="203"/>
      <c r="F29" s="194"/>
      <c r="G29" s="198"/>
      <c r="H29" s="199"/>
      <c r="I29" s="199"/>
      <c r="J29" s="199"/>
      <c r="K29" s="199"/>
      <c r="L29" s="199"/>
      <c r="M29" s="199"/>
      <c r="N29" s="199"/>
      <c r="O29" s="200"/>
      <c r="P29" s="194"/>
      <c r="Q29" s="204">
        <f t="shared" si="0"/>
        <v>0</v>
      </c>
    </row>
    <row r="30" spans="1:17" ht="15" thickBot="1" x14ac:dyDescent="0.35">
      <c r="A30" s="39"/>
      <c r="B30" s="202"/>
      <c r="C30" s="199"/>
      <c r="D30" s="203"/>
      <c r="E30" s="203"/>
      <c r="F30" s="194"/>
      <c r="G30" s="198"/>
      <c r="H30" s="199"/>
      <c r="I30" s="199"/>
      <c r="J30" s="199"/>
      <c r="K30" s="199"/>
      <c r="L30" s="199"/>
      <c r="M30" s="199"/>
      <c r="N30" s="199"/>
      <c r="O30" s="200"/>
      <c r="P30" s="194"/>
      <c r="Q30" s="205">
        <f t="shared" si="0"/>
        <v>0</v>
      </c>
    </row>
    <row r="31" spans="1:17" ht="29.4" thickBot="1" x14ac:dyDescent="0.35">
      <c r="A31" s="40" t="s">
        <v>184</v>
      </c>
      <c r="B31" s="206">
        <v>18000</v>
      </c>
      <c r="C31" s="207"/>
      <c r="D31" s="207"/>
      <c r="E31" s="208"/>
      <c r="F31" s="194"/>
      <c r="G31" s="206"/>
      <c r="H31" s="207"/>
      <c r="I31" s="207"/>
      <c r="J31" s="207">
        <v>1500</v>
      </c>
      <c r="K31" s="207">
        <v>800</v>
      </c>
      <c r="L31" s="207"/>
      <c r="M31" s="207">
        <v>1500</v>
      </c>
      <c r="N31" s="207">
        <v>8000</v>
      </c>
      <c r="O31" s="208"/>
      <c r="P31" s="194"/>
      <c r="Q31" s="193">
        <f>SUM(B31:O31)</f>
        <v>29800</v>
      </c>
    </row>
    <row r="32" spans="1:17" ht="15" thickBot="1" x14ac:dyDescent="0.35">
      <c r="A32" s="41" t="s">
        <v>185</v>
      </c>
      <c r="B32" s="209">
        <f>SUM(B19:B31)</f>
        <v>18000</v>
      </c>
      <c r="C32" s="209">
        <f t="shared" ref="C32:O32" si="1">SUM(C19:C31)</f>
        <v>0</v>
      </c>
      <c r="D32" s="209">
        <f t="shared" si="1"/>
        <v>0</v>
      </c>
      <c r="E32" s="209">
        <f t="shared" si="1"/>
        <v>0</v>
      </c>
      <c r="F32" s="209">
        <f t="shared" si="1"/>
        <v>0</v>
      </c>
      <c r="G32" s="209">
        <f t="shared" si="1"/>
        <v>0</v>
      </c>
      <c r="H32" s="209">
        <f t="shared" si="1"/>
        <v>0</v>
      </c>
      <c r="I32" s="209">
        <f t="shared" si="1"/>
        <v>0</v>
      </c>
      <c r="J32" s="209">
        <f t="shared" si="1"/>
        <v>1500</v>
      </c>
      <c r="K32" s="209">
        <f t="shared" si="1"/>
        <v>800</v>
      </c>
      <c r="L32" s="209">
        <f t="shared" si="1"/>
        <v>0</v>
      </c>
      <c r="M32" s="209">
        <f t="shared" si="1"/>
        <v>1500</v>
      </c>
      <c r="N32" s="209">
        <f t="shared" si="1"/>
        <v>8000</v>
      </c>
      <c r="O32" s="209">
        <f t="shared" si="1"/>
        <v>0</v>
      </c>
      <c r="P32" s="213"/>
      <c r="Q32" s="214">
        <f>SUM(Q19:Q31)</f>
        <v>29800</v>
      </c>
    </row>
    <row r="33" spans="1:17" x14ac:dyDescent="0.3">
      <c r="Q33" s="42" t="s">
        <v>186</v>
      </c>
    </row>
    <row r="35" spans="1:17" ht="21" customHeight="1" x14ac:dyDescent="0.3">
      <c r="A35" s="660" t="s">
        <v>187</v>
      </c>
      <c r="B35" s="660"/>
      <c r="C35" s="660"/>
      <c r="D35" s="660"/>
      <c r="E35" s="660"/>
      <c r="F35" s="660"/>
      <c r="G35" s="660"/>
      <c r="H35" s="660"/>
    </row>
    <row r="36" spans="1:17" x14ac:dyDescent="0.3">
      <c r="A36" s="660"/>
      <c r="B36" s="660"/>
      <c r="C36" s="660"/>
      <c r="D36" s="660"/>
      <c r="E36" s="660"/>
      <c r="F36" s="660"/>
      <c r="G36" s="660"/>
      <c r="H36" s="660"/>
    </row>
    <row r="37" spans="1:17" x14ac:dyDescent="0.3">
      <c r="A37" s="660"/>
      <c r="B37" s="660"/>
      <c r="C37" s="660"/>
      <c r="D37" s="660"/>
      <c r="E37" s="660"/>
      <c r="F37" s="660"/>
      <c r="G37" s="660"/>
      <c r="H37" s="660"/>
    </row>
    <row r="38" spans="1:17" ht="15.6" x14ac:dyDescent="0.3">
      <c r="A38" s="13" t="s">
        <v>188</v>
      </c>
      <c r="B38" s="653" t="s">
        <v>199</v>
      </c>
      <c r="C38" s="654"/>
      <c r="D38" s="654"/>
      <c r="E38" s="661"/>
    </row>
    <row r="39" spans="1:17" ht="15.6" x14ac:dyDescent="0.3">
      <c r="A39" s="13" t="s">
        <v>190</v>
      </c>
      <c r="B39" s="653" t="s">
        <v>199</v>
      </c>
      <c r="C39" s="654"/>
      <c r="D39" s="654"/>
      <c r="E39" s="661"/>
    </row>
    <row r="40" spans="1:17" ht="15.6" x14ac:dyDescent="0.3">
      <c r="A40" s="13"/>
      <c r="B40" s="9"/>
      <c r="C40" s="9"/>
      <c r="D40" s="9"/>
      <c r="E40" s="9"/>
    </row>
    <row r="41" spans="1:17" ht="15.6" x14ac:dyDescent="0.3">
      <c r="A41" s="13"/>
      <c r="B41" s="9"/>
      <c r="C41" s="9"/>
      <c r="D41" s="9"/>
      <c r="E41" s="9"/>
    </row>
    <row r="42" spans="1:17" x14ac:dyDescent="0.3">
      <c r="A42" s="662" t="s">
        <v>192</v>
      </c>
      <c r="B42" s="662"/>
      <c r="C42" s="662"/>
      <c r="D42" s="662"/>
      <c r="E42" s="662"/>
      <c r="F42" s="662"/>
      <c r="G42" s="662"/>
      <c r="H42" s="662"/>
    </row>
    <row r="43" spans="1:17" x14ac:dyDescent="0.3">
      <c r="A43" s="662"/>
      <c r="B43" s="662"/>
      <c r="C43" s="662"/>
      <c r="D43" s="662"/>
      <c r="E43" s="662"/>
      <c r="F43" s="662"/>
      <c r="G43" s="662"/>
      <c r="H43" s="662"/>
    </row>
    <row r="44" spans="1:17" ht="15.6" x14ac:dyDescent="0.3">
      <c r="A44" s="13" t="s">
        <v>193</v>
      </c>
      <c r="B44" s="653" t="s">
        <v>200</v>
      </c>
      <c r="C44" s="654"/>
      <c r="D44" s="654"/>
      <c r="E44" s="661"/>
    </row>
    <row r="45" spans="1:17" ht="15.6" x14ac:dyDescent="0.3">
      <c r="A45" s="13" t="s">
        <v>194</v>
      </c>
      <c r="B45" s="700" t="s">
        <v>201</v>
      </c>
      <c r="C45" s="654"/>
      <c r="D45" s="654"/>
      <c r="E45" s="661"/>
    </row>
    <row r="46" spans="1:17" ht="15.6" x14ac:dyDescent="0.3">
      <c r="A46" s="13"/>
      <c r="B46" s="663"/>
      <c r="C46" s="663"/>
      <c r="D46" s="663"/>
      <c r="E46" s="663"/>
    </row>
    <row r="48" spans="1:17" x14ac:dyDescent="0.3">
      <c r="A48" s="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E38"/>
    <mergeCell ref="B7:D7"/>
    <mergeCell ref="B15:O15"/>
    <mergeCell ref="B17:E17"/>
    <mergeCell ref="G17:O17"/>
    <mergeCell ref="A35:H37"/>
  </mergeCells>
  <hyperlinks>
    <hyperlink ref="B48" r:id="rId1" xr:uid="{72197009-A9C0-4533-A34A-C6E539687B10}"/>
    <hyperlink ref="B49" r:id="rId2" xr:uid="{1E2739C8-49D5-4529-9C09-0F8145C880A8}"/>
    <hyperlink ref="B45" r:id="rId3" xr:uid="{EDF5C15B-D6F4-4F2F-B9AD-A3EFD76E2B4D}"/>
  </hyperlinks>
  <pageMargins left="0.7" right="0.7" top="0.75" bottom="0.75" header="0.3" footer="0.3"/>
  <pageSetup scale="51" orientation="landscape" r:id="rId4"/>
  <legacyDrawing r:id="rId5"/>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BC9E1-736B-4019-A50B-6DD79793BB9D}">
  <sheetPr>
    <pageSetUpPr fitToPage="1"/>
  </sheetPr>
  <dimension ref="A1:Q48"/>
  <sheetViews>
    <sheetView topLeftCell="A4" zoomScale="87" zoomScaleNormal="70" workbookViewId="0">
      <selection activeCell="J33" sqref="J33"/>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308</v>
      </c>
      <c r="C7" s="634"/>
      <c r="D7" s="634"/>
      <c r="E7" s="132"/>
      <c r="G7" s="127"/>
      <c r="H7" s="127"/>
      <c r="I7" s="127"/>
      <c r="J7" s="127"/>
      <c r="K7" s="127"/>
      <c r="L7" s="127"/>
      <c r="M7" s="127"/>
      <c r="N7" s="127"/>
      <c r="O7" s="127"/>
      <c r="P7" s="127"/>
      <c r="Q7" s="127"/>
    </row>
    <row r="8" spans="1:17" ht="15.6" x14ac:dyDescent="0.3">
      <c r="A8" s="131" t="s">
        <v>154</v>
      </c>
      <c r="B8" s="133" t="s">
        <v>155</v>
      </c>
      <c r="C8" s="134">
        <v>79076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t="s">
        <v>156</v>
      </c>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249"/>
      <c r="C19" s="250"/>
      <c r="D19" s="250"/>
      <c r="E19" s="184"/>
      <c r="F19" s="183"/>
      <c r="G19" s="249"/>
      <c r="H19" s="250"/>
      <c r="I19" s="250"/>
      <c r="J19" s="250">
        <v>1000</v>
      </c>
      <c r="K19" s="250"/>
      <c r="L19" s="250"/>
      <c r="M19" s="250"/>
      <c r="N19" s="250">
        <v>1500</v>
      </c>
      <c r="O19" s="184" t="s">
        <v>309</v>
      </c>
      <c r="P19" s="183"/>
      <c r="Q19" s="244">
        <f t="shared" ref="Q19:Q30" si="0">SUM(B19:O19)</f>
        <v>2500</v>
      </c>
    </row>
    <row r="20" spans="1:17" x14ac:dyDescent="0.3">
      <c r="A20" s="155" t="s">
        <v>389</v>
      </c>
      <c r="B20" s="238">
        <v>26500</v>
      </c>
      <c r="C20" s="239"/>
      <c r="D20" s="240"/>
      <c r="E20" s="240"/>
      <c r="F20" s="183"/>
      <c r="G20" s="241"/>
      <c r="H20" s="242"/>
      <c r="I20" s="242"/>
      <c r="J20" s="242"/>
      <c r="K20" s="242"/>
      <c r="L20" s="242"/>
      <c r="M20" s="242"/>
      <c r="N20" s="242"/>
      <c r="O20" s="243"/>
      <c r="P20" s="183"/>
      <c r="Q20" s="244">
        <f t="shared" si="0"/>
        <v>26500</v>
      </c>
    </row>
    <row r="21" spans="1:17" x14ac:dyDescent="0.3">
      <c r="A21" s="163" t="s">
        <v>390</v>
      </c>
      <c r="B21" s="245"/>
      <c r="C21" s="242"/>
      <c r="D21" s="246"/>
      <c r="E21" s="246"/>
      <c r="F21" s="183"/>
      <c r="G21" s="241"/>
      <c r="H21" s="242"/>
      <c r="I21" s="242"/>
      <c r="J21" s="242"/>
      <c r="K21" s="242"/>
      <c r="L21" s="242"/>
      <c r="M21" s="242"/>
      <c r="N21" s="242"/>
      <c r="O21" s="243"/>
      <c r="P21" s="183"/>
      <c r="Q21" s="247">
        <f t="shared" si="0"/>
        <v>0</v>
      </c>
    </row>
    <row r="22" spans="1:17" x14ac:dyDescent="0.3">
      <c r="A22" s="163" t="s">
        <v>391</v>
      </c>
      <c r="B22" s="245"/>
      <c r="C22" s="242"/>
      <c r="D22" s="246">
        <v>4036</v>
      </c>
      <c r="E22" s="246"/>
      <c r="F22" s="183"/>
      <c r="G22" s="241"/>
      <c r="H22" s="242"/>
      <c r="I22" s="242"/>
      <c r="J22" s="242"/>
      <c r="K22" s="242"/>
      <c r="L22" s="242"/>
      <c r="M22" s="242"/>
      <c r="N22" s="242"/>
      <c r="O22" s="243"/>
      <c r="P22" s="183"/>
      <c r="Q22" s="247">
        <f t="shared" si="0"/>
        <v>4036</v>
      </c>
    </row>
    <row r="23" spans="1:17" x14ac:dyDescent="0.3">
      <c r="A23" s="163" t="s">
        <v>392</v>
      </c>
      <c r="B23" s="245"/>
      <c r="C23" s="242"/>
      <c r="D23" s="246"/>
      <c r="E23" s="246">
        <v>7600</v>
      </c>
      <c r="F23" s="183"/>
      <c r="G23" s="241"/>
      <c r="H23" s="242"/>
      <c r="I23" s="242"/>
      <c r="J23" s="242"/>
      <c r="K23" s="242"/>
      <c r="L23" s="242"/>
      <c r="M23" s="242"/>
      <c r="N23" s="242"/>
      <c r="O23" s="243"/>
      <c r="P23" s="183"/>
      <c r="Q23" s="247">
        <f t="shared" si="0"/>
        <v>7600</v>
      </c>
    </row>
    <row r="24" spans="1:17" x14ac:dyDescent="0.3">
      <c r="A24" s="163" t="s">
        <v>393</v>
      </c>
      <c r="B24" s="245"/>
      <c r="C24" s="242"/>
      <c r="D24" s="246"/>
      <c r="E24" s="246"/>
      <c r="F24" s="183"/>
      <c r="G24" s="241"/>
      <c r="H24" s="242"/>
      <c r="I24" s="242"/>
      <c r="J24" s="242">
        <v>250</v>
      </c>
      <c r="K24" s="242"/>
      <c r="L24" s="242"/>
      <c r="M24" s="242"/>
      <c r="N24" s="242"/>
      <c r="O24" s="243"/>
      <c r="P24" s="183"/>
      <c r="Q24" s="247">
        <f t="shared" si="0"/>
        <v>250</v>
      </c>
    </row>
    <row r="25" spans="1:17" x14ac:dyDescent="0.3">
      <c r="A25" s="163" t="s">
        <v>394</v>
      </c>
      <c r="B25" s="245"/>
      <c r="C25" s="242"/>
      <c r="D25" s="246"/>
      <c r="E25" s="246"/>
      <c r="F25" s="183"/>
      <c r="G25" s="241"/>
      <c r="H25" s="242"/>
      <c r="I25" s="242"/>
      <c r="J25" s="242"/>
      <c r="K25" s="242">
        <v>3500</v>
      </c>
      <c r="L25" s="242"/>
      <c r="M25" s="242"/>
      <c r="N25" s="242"/>
      <c r="O25" s="243"/>
      <c r="P25" s="183"/>
      <c r="Q25" s="247">
        <f t="shared" si="0"/>
        <v>3500</v>
      </c>
    </row>
    <row r="26" spans="1:17" x14ac:dyDescent="0.3">
      <c r="A26" s="163" t="s">
        <v>395</v>
      </c>
      <c r="B26" s="245"/>
      <c r="C26" s="242"/>
      <c r="D26" s="246"/>
      <c r="E26" s="246"/>
      <c r="F26" s="183"/>
      <c r="G26" s="241"/>
      <c r="H26" s="242"/>
      <c r="I26" s="242">
        <v>29090</v>
      </c>
      <c r="J26" s="242"/>
      <c r="K26" s="242"/>
      <c r="L26" s="242"/>
      <c r="M26" s="242"/>
      <c r="N26" s="242"/>
      <c r="O26" s="243"/>
      <c r="P26" s="183"/>
      <c r="Q26" s="247">
        <f t="shared" si="0"/>
        <v>29090</v>
      </c>
    </row>
    <row r="27" spans="1:17" x14ac:dyDescent="0.3">
      <c r="A27" s="163" t="s">
        <v>396</v>
      </c>
      <c r="B27" s="245"/>
      <c r="C27" s="242"/>
      <c r="D27" s="246"/>
      <c r="E27" s="246"/>
      <c r="F27" s="183"/>
      <c r="G27" s="241"/>
      <c r="H27" s="242"/>
      <c r="I27" s="242">
        <v>3000</v>
      </c>
      <c r="J27" s="242"/>
      <c r="K27" s="242"/>
      <c r="L27" s="242"/>
      <c r="M27" s="242"/>
      <c r="N27" s="242"/>
      <c r="O27" s="243"/>
      <c r="P27" s="183"/>
      <c r="Q27" s="247">
        <f t="shared" si="0"/>
        <v>3000</v>
      </c>
    </row>
    <row r="28" spans="1:17" x14ac:dyDescent="0.3">
      <c r="A28" s="163" t="s">
        <v>178</v>
      </c>
      <c r="B28" s="245"/>
      <c r="C28" s="242"/>
      <c r="D28" s="246"/>
      <c r="E28" s="246"/>
      <c r="F28" s="183"/>
      <c r="G28" s="241"/>
      <c r="H28" s="242"/>
      <c r="I28" s="242"/>
      <c r="J28" s="242"/>
      <c r="K28" s="242"/>
      <c r="L28" s="242"/>
      <c r="M28" s="242">
        <v>2500</v>
      </c>
      <c r="N28" s="242"/>
      <c r="O28" s="243"/>
      <c r="P28" s="183"/>
      <c r="Q28" s="247">
        <f t="shared" si="0"/>
        <v>2500</v>
      </c>
    </row>
    <row r="29" spans="1:17" x14ac:dyDescent="0.3">
      <c r="A29" s="163" t="s">
        <v>397</v>
      </c>
      <c r="B29" s="245"/>
      <c r="C29" s="242"/>
      <c r="D29" s="246"/>
      <c r="E29" s="246"/>
      <c r="F29" s="183"/>
      <c r="G29" s="241"/>
      <c r="H29" s="242"/>
      <c r="I29" s="242"/>
      <c r="J29" s="242"/>
      <c r="K29" s="242"/>
      <c r="L29" s="242"/>
      <c r="M29" s="242"/>
      <c r="N29" s="242">
        <v>100</v>
      </c>
      <c r="O29" s="243"/>
      <c r="P29" s="183"/>
      <c r="Q29" s="247">
        <f t="shared" si="0"/>
        <v>100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f>SUM(B19:B30)</f>
        <v>26500</v>
      </c>
      <c r="C31" s="180">
        <f t="shared" ref="C31:N31" si="1">SUM(C19:C30)</f>
        <v>0</v>
      </c>
      <c r="D31" s="180">
        <f t="shared" si="1"/>
        <v>4036</v>
      </c>
      <c r="E31" s="180">
        <f t="shared" si="1"/>
        <v>7600</v>
      </c>
      <c r="F31" s="180">
        <f t="shared" si="1"/>
        <v>0</v>
      </c>
      <c r="G31" s="180">
        <f t="shared" si="1"/>
        <v>0</v>
      </c>
      <c r="H31" s="180">
        <f t="shared" si="1"/>
        <v>0</v>
      </c>
      <c r="I31" s="180">
        <f t="shared" si="1"/>
        <v>32090</v>
      </c>
      <c r="J31" s="180">
        <f t="shared" si="1"/>
        <v>1250</v>
      </c>
      <c r="K31" s="180">
        <f t="shared" si="1"/>
        <v>3500</v>
      </c>
      <c r="L31" s="180">
        <f t="shared" si="1"/>
        <v>0</v>
      </c>
      <c r="M31" s="180">
        <f t="shared" si="1"/>
        <v>2500</v>
      </c>
      <c r="N31" s="180">
        <f t="shared" si="1"/>
        <v>1600</v>
      </c>
      <c r="O31" s="182"/>
      <c r="P31" s="183"/>
      <c r="Q31" s="184">
        <f>SUM(Q19:Q30)</f>
        <v>79076</v>
      </c>
    </row>
    <row r="32" spans="1:17" x14ac:dyDescent="0.3">
      <c r="Q32" s="179" t="s">
        <v>186</v>
      </c>
    </row>
    <row r="34" spans="1:8" ht="21" customHeight="1" x14ac:dyDescent="0.3">
      <c r="A34" s="643" t="s">
        <v>187</v>
      </c>
      <c r="B34" s="643"/>
      <c r="C34" s="643"/>
      <c r="D34" s="643"/>
      <c r="E34" s="643"/>
      <c r="F34" s="643"/>
      <c r="G34" s="643"/>
      <c r="H34" s="643"/>
    </row>
    <row r="35" spans="1:8" x14ac:dyDescent="0.3">
      <c r="A35" s="643"/>
      <c r="B35" s="643"/>
      <c r="C35" s="643"/>
      <c r="D35" s="643"/>
      <c r="E35" s="643"/>
      <c r="F35" s="643"/>
      <c r="G35" s="643"/>
      <c r="H35" s="643"/>
    </row>
    <row r="36" spans="1:8" x14ac:dyDescent="0.3">
      <c r="A36" s="643"/>
      <c r="B36" s="643"/>
      <c r="C36" s="643"/>
      <c r="D36" s="643"/>
      <c r="E36" s="643"/>
      <c r="F36" s="643"/>
      <c r="G36" s="643"/>
      <c r="H36" s="643"/>
    </row>
    <row r="37" spans="1:8" ht="15.6" x14ac:dyDescent="0.3">
      <c r="A37" s="131" t="s">
        <v>188</v>
      </c>
      <c r="B37" s="633"/>
      <c r="C37" s="634"/>
      <c r="D37" s="634"/>
      <c r="E37" s="132"/>
    </row>
    <row r="38" spans="1:8" ht="15.6" x14ac:dyDescent="0.3">
      <c r="A38" s="131" t="s">
        <v>190</v>
      </c>
      <c r="B38" s="633"/>
      <c r="C38" s="634"/>
      <c r="D38" s="634"/>
      <c r="E38" s="635"/>
    </row>
    <row r="39" spans="1:8" ht="15.6" x14ac:dyDescent="0.3">
      <c r="A39" s="131"/>
      <c r="B39" s="127"/>
      <c r="C39" s="127"/>
      <c r="D39" s="127"/>
      <c r="E39" s="127"/>
    </row>
    <row r="40" spans="1:8" ht="15.6" x14ac:dyDescent="0.3">
      <c r="A40" s="131"/>
      <c r="B40" s="127"/>
      <c r="C40" s="127"/>
      <c r="D40" s="127"/>
      <c r="E40" s="127"/>
    </row>
    <row r="41" spans="1:8" x14ac:dyDescent="0.3">
      <c r="A41" s="636" t="s">
        <v>192</v>
      </c>
      <c r="B41" s="636"/>
      <c r="C41" s="636"/>
      <c r="D41" s="636"/>
      <c r="E41" s="636"/>
      <c r="F41" s="636"/>
      <c r="G41" s="636"/>
      <c r="H41" s="636"/>
    </row>
    <row r="42" spans="1:8" x14ac:dyDescent="0.3">
      <c r="A42" s="636"/>
      <c r="B42" s="636"/>
      <c r="C42" s="636"/>
      <c r="D42" s="636"/>
      <c r="E42" s="636"/>
      <c r="F42" s="636"/>
      <c r="G42" s="636"/>
      <c r="H42" s="636"/>
    </row>
    <row r="43" spans="1:8" ht="15.6" x14ac:dyDescent="0.3">
      <c r="A43" s="131" t="s">
        <v>193</v>
      </c>
      <c r="B43" s="633"/>
      <c r="C43" s="634"/>
      <c r="D43" s="634"/>
      <c r="E43" s="635"/>
    </row>
    <row r="44" spans="1:8" ht="15.6" x14ac:dyDescent="0.3">
      <c r="A44" s="131" t="s">
        <v>194</v>
      </c>
      <c r="B44" s="633"/>
      <c r="C44" s="634"/>
      <c r="D44" s="634"/>
      <c r="E44" s="635"/>
    </row>
    <row r="45" spans="1:8" ht="15.6" x14ac:dyDescent="0.3">
      <c r="A45" s="131"/>
      <c r="B45" s="637"/>
      <c r="C45" s="637"/>
      <c r="D45" s="637"/>
      <c r="E45" s="637"/>
    </row>
    <row r="47" spans="1:8" x14ac:dyDescent="0.3">
      <c r="A47" s="126" t="s">
        <v>195</v>
      </c>
      <c r="B47" s="43" t="s">
        <v>196</v>
      </c>
      <c r="C47" s="43"/>
      <c r="D47" s="43"/>
      <c r="E47" s="43"/>
    </row>
    <row r="48" spans="1:8" x14ac:dyDescent="0.3">
      <c r="B48" s="43" t="s">
        <v>197</v>
      </c>
      <c r="C48" s="43"/>
      <c r="D48" s="43"/>
      <c r="E48" s="43"/>
    </row>
  </sheetData>
  <mergeCells count="11">
    <mergeCell ref="B37:D37"/>
    <mergeCell ref="B7:D7"/>
    <mergeCell ref="B15:O15"/>
    <mergeCell ref="B17:E17"/>
    <mergeCell ref="G17:O17"/>
    <mergeCell ref="A34:H36"/>
    <mergeCell ref="B38:E38"/>
    <mergeCell ref="A41:H42"/>
    <mergeCell ref="B43:E43"/>
    <mergeCell ref="B44:E44"/>
    <mergeCell ref="B45:E45"/>
  </mergeCells>
  <hyperlinks>
    <hyperlink ref="B47" r:id="rId1" xr:uid="{2C5323D8-97BC-45DE-B2E1-EF254037406F}"/>
    <hyperlink ref="B48" r:id="rId2" xr:uid="{36FA3207-2755-47AE-BF7C-B59D2F9C42A3}"/>
  </hyperlinks>
  <pageMargins left="0.7" right="0.7" top="0.75" bottom="0.75" header="0.3" footer="0.3"/>
  <pageSetup scale="51" orientation="landscape" r:id="rId3"/>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CF66D-B250-4AB4-AFED-5A21204D3A96}">
  <dimension ref="A1"/>
  <sheetViews>
    <sheetView topLeftCell="A20" workbookViewId="0"/>
  </sheetViews>
  <sheetFormatPr defaultRowHeight="14.4" x14ac:dyDescent="0.3"/>
  <sheetData/>
  <pageMargins left="0.7" right="0.7" top="0.75" bottom="0.75" header="0.3" footer="0.3"/>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693A6-6ADF-4AF1-9A07-01270F2B4C30}">
  <dimension ref="A1"/>
  <sheetViews>
    <sheetView topLeftCell="A19" workbookViewId="0"/>
  </sheetViews>
  <sheetFormatPr defaultRowHeight="14.4" x14ac:dyDescent="0.3"/>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A3DB-7314-4013-B852-319DCF2BED7D}">
  <sheetPr>
    <pageSetUpPr fitToPage="1"/>
  </sheetPr>
  <dimension ref="A1:Q49"/>
  <sheetViews>
    <sheetView topLeftCell="A6" zoomScale="87" zoomScaleNormal="70" workbookViewId="0">
      <selection activeCell="E27" sqref="E27"/>
    </sheetView>
  </sheetViews>
  <sheetFormatPr defaultRowHeight="14.4" x14ac:dyDescent="0.3"/>
  <cols>
    <col min="1" max="1" width="33.5546875" style="389" customWidth="1"/>
    <col min="2" max="5" width="15.21875" style="389" customWidth="1"/>
    <col min="6" max="6" width="1.6640625" style="389" customWidth="1"/>
    <col min="7" max="7" width="10.77734375" style="389" customWidth="1"/>
    <col min="8" max="8" width="14" style="389" customWidth="1"/>
    <col min="9" max="9" width="10.77734375" style="389" customWidth="1"/>
    <col min="10" max="10" width="13.21875" style="389" customWidth="1"/>
    <col min="11" max="11" width="14" style="389" customWidth="1"/>
    <col min="12" max="12" width="15.21875" style="389" customWidth="1"/>
    <col min="13" max="14" width="10.77734375" style="389" customWidth="1"/>
    <col min="15" max="15" width="19.88671875" style="389" customWidth="1"/>
    <col min="16" max="16" width="2.21875" style="389" customWidth="1"/>
    <col min="17" max="17" width="12.77734375" style="389" customWidth="1"/>
    <col min="18" max="16384" width="8.88671875" style="389"/>
  </cols>
  <sheetData>
    <row r="1" spans="1:17" ht="21" x14ac:dyDescent="0.4">
      <c r="A1" s="388" t="s">
        <v>148</v>
      </c>
      <c r="G1" s="390"/>
      <c r="H1" s="390"/>
      <c r="I1" s="390"/>
      <c r="J1" s="390"/>
      <c r="K1" s="390"/>
      <c r="L1" s="390"/>
      <c r="M1" s="390"/>
      <c r="N1" s="390"/>
      <c r="O1" s="390"/>
      <c r="P1" s="390"/>
      <c r="Q1" s="390"/>
    </row>
    <row r="2" spans="1:17" ht="21" x14ac:dyDescent="0.4">
      <c r="A2" s="388" t="s">
        <v>149</v>
      </c>
      <c r="G2" s="390"/>
      <c r="H2" s="390"/>
      <c r="I2" s="390"/>
      <c r="J2" s="390"/>
      <c r="K2" s="390"/>
      <c r="L2" s="390"/>
      <c r="M2" s="390"/>
      <c r="N2" s="390"/>
      <c r="O2" s="390"/>
      <c r="P2" s="390"/>
      <c r="Q2" s="390"/>
    </row>
    <row r="3" spans="1:17" ht="15.6" x14ac:dyDescent="0.3">
      <c r="A3" s="391" t="s">
        <v>150</v>
      </c>
      <c r="G3" s="390"/>
      <c r="H3" s="390"/>
      <c r="I3" s="390"/>
      <c r="J3" s="390"/>
      <c r="K3" s="390"/>
      <c r="L3" s="390"/>
      <c r="M3" s="390"/>
      <c r="N3" s="390"/>
      <c r="O3" s="390"/>
      <c r="P3" s="390"/>
      <c r="Q3" s="390"/>
    </row>
    <row r="4" spans="1:17" ht="15.6" x14ac:dyDescent="0.3">
      <c r="A4" s="392" t="s">
        <v>151</v>
      </c>
      <c r="G4" s="390"/>
      <c r="H4" s="390"/>
      <c r="I4" s="390"/>
      <c r="J4" s="390"/>
      <c r="K4" s="390"/>
      <c r="L4" s="390"/>
      <c r="M4" s="390"/>
      <c r="N4" s="390"/>
      <c r="O4" s="390"/>
      <c r="P4" s="390"/>
      <c r="Q4" s="390"/>
    </row>
    <row r="5" spans="1:17" ht="15.6" x14ac:dyDescent="0.3">
      <c r="A5" s="391"/>
      <c r="G5" s="390"/>
      <c r="H5" s="390"/>
      <c r="I5" s="390"/>
      <c r="J5" s="390"/>
      <c r="K5" s="390"/>
      <c r="L5" s="390"/>
      <c r="M5" s="390"/>
      <c r="N5" s="390"/>
      <c r="O5" s="390"/>
      <c r="P5" s="390"/>
      <c r="Q5" s="390"/>
    </row>
    <row r="6" spans="1:17" x14ac:dyDescent="0.3">
      <c r="A6" s="393"/>
      <c r="G6" s="390"/>
      <c r="H6" s="390"/>
      <c r="I6" s="390"/>
      <c r="J6" s="390"/>
      <c r="K6" s="390"/>
      <c r="L6" s="390"/>
      <c r="M6" s="390"/>
      <c r="N6" s="390"/>
      <c r="O6" s="390"/>
      <c r="P6" s="390"/>
      <c r="Q6" s="390"/>
    </row>
    <row r="7" spans="1:17" ht="15.6" x14ac:dyDescent="0.3">
      <c r="A7" s="394" t="s">
        <v>152</v>
      </c>
      <c r="B7" s="664" t="s">
        <v>836</v>
      </c>
      <c r="C7" s="665"/>
      <c r="D7" s="665"/>
      <c r="E7" s="395"/>
      <c r="G7" s="390"/>
      <c r="H7" s="390"/>
      <c r="I7" s="390"/>
      <c r="J7" s="390"/>
      <c r="K7" s="390"/>
      <c r="L7" s="390"/>
      <c r="M7" s="390"/>
      <c r="N7" s="390"/>
      <c r="O7" s="390"/>
      <c r="P7" s="390"/>
      <c r="Q7" s="390"/>
    </row>
    <row r="8" spans="1:17" ht="15.6" x14ac:dyDescent="0.3">
      <c r="A8" s="394" t="s">
        <v>154</v>
      </c>
      <c r="B8" s="396" t="s">
        <v>155</v>
      </c>
      <c r="C8" s="455" t="s">
        <v>737</v>
      </c>
      <c r="D8" s="398" t="s">
        <v>157</v>
      </c>
      <c r="E8" s="398"/>
      <c r="G8" s="390"/>
      <c r="M8" s="390"/>
      <c r="N8" s="390"/>
      <c r="O8" s="390"/>
      <c r="P8" s="390"/>
      <c r="Q8" s="390"/>
    </row>
    <row r="9" spans="1:17" ht="15.6" x14ac:dyDescent="0.3">
      <c r="A9" s="394"/>
      <c r="B9" s="396" t="s">
        <v>158</v>
      </c>
      <c r="C9" s="399"/>
      <c r="D9" s="398" t="s">
        <v>159</v>
      </c>
      <c r="E9" s="398"/>
      <c r="G9" s="390"/>
      <c r="M9" s="390"/>
      <c r="N9" s="390"/>
      <c r="O9" s="390"/>
      <c r="P9" s="390"/>
      <c r="Q9" s="390"/>
    </row>
    <row r="10" spans="1:17" ht="15.6" x14ac:dyDescent="0.3">
      <c r="A10" s="394"/>
      <c r="B10" s="390"/>
      <c r="C10" s="390"/>
      <c r="D10" s="390"/>
      <c r="E10" s="390"/>
      <c r="G10" s="390"/>
      <c r="H10" s="390"/>
      <c r="I10" s="390"/>
      <c r="J10" s="390"/>
      <c r="K10" s="390"/>
      <c r="L10" s="390"/>
      <c r="M10" s="390"/>
      <c r="N10" s="390"/>
      <c r="O10" s="390"/>
      <c r="P10" s="390"/>
      <c r="Q10" s="390"/>
    </row>
    <row r="11" spans="1:17" ht="15.6" x14ac:dyDescent="0.3">
      <c r="A11" s="394" t="s">
        <v>160</v>
      </c>
      <c r="B11" s="396" t="s">
        <v>161</v>
      </c>
      <c r="C11" s="399" t="s">
        <v>737</v>
      </c>
      <c r="G11" s="390"/>
      <c r="H11" s="390"/>
      <c r="I11" s="390"/>
      <c r="J11" s="390"/>
      <c r="K11" s="390"/>
      <c r="L11" s="390"/>
      <c r="M11" s="390"/>
      <c r="N11" s="390"/>
      <c r="O11" s="390"/>
      <c r="P11" s="390"/>
      <c r="Q11" s="390"/>
    </row>
    <row r="12" spans="1:17" x14ac:dyDescent="0.3">
      <c r="B12" s="396" t="s">
        <v>162</v>
      </c>
      <c r="C12" s="397"/>
      <c r="G12" s="390"/>
      <c r="H12" s="390"/>
      <c r="I12" s="390"/>
      <c r="J12" s="390"/>
      <c r="K12" s="390"/>
      <c r="L12" s="390"/>
      <c r="M12" s="390"/>
      <c r="N12" s="390"/>
      <c r="O12" s="390"/>
      <c r="P12" s="390"/>
      <c r="Q12" s="390"/>
    </row>
    <row r="13" spans="1:17" ht="15.6" x14ac:dyDescent="0.3">
      <c r="A13" s="394"/>
      <c r="B13" s="396" t="s">
        <v>163</v>
      </c>
      <c r="C13" s="397"/>
      <c r="D13" s="390"/>
      <c r="E13" s="390"/>
      <c r="G13" s="390"/>
      <c r="H13" s="390"/>
      <c r="I13" s="390"/>
      <c r="J13" s="390"/>
      <c r="K13" s="390"/>
      <c r="L13" s="390"/>
      <c r="M13" s="390"/>
      <c r="N13" s="390"/>
      <c r="O13" s="390"/>
      <c r="P13" s="390"/>
      <c r="Q13" s="390"/>
    </row>
    <row r="14" spans="1:17" ht="15.6" x14ac:dyDescent="0.3">
      <c r="A14" s="394"/>
      <c r="B14" s="390"/>
      <c r="C14" s="390"/>
      <c r="D14" s="390"/>
      <c r="E14" s="390"/>
      <c r="G14" s="390"/>
      <c r="H14" s="390"/>
      <c r="I14" s="390"/>
      <c r="J14" s="390"/>
      <c r="K14" s="390"/>
      <c r="L14" s="390"/>
      <c r="M14" s="390"/>
      <c r="N14" s="390"/>
      <c r="O14" s="390"/>
      <c r="P14" s="390"/>
      <c r="Q14" s="390"/>
    </row>
    <row r="15" spans="1:17" x14ac:dyDescent="0.3">
      <c r="B15" s="666" t="s">
        <v>164</v>
      </c>
      <c r="C15" s="666"/>
      <c r="D15" s="666"/>
      <c r="E15" s="666"/>
      <c r="F15" s="666"/>
      <c r="G15" s="666"/>
      <c r="H15" s="666"/>
      <c r="I15" s="666"/>
      <c r="J15" s="666"/>
      <c r="K15" s="666"/>
      <c r="L15" s="666"/>
      <c r="M15" s="666"/>
      <c r="N15" s="666"/>
      <c r="O15" s="666"/>
      <c r="P15" s="390"/>
      <c r="Q15" s="390"/>
    </row>
    <row r="16" spans="1:17" ht="15" thickBot="1" x14ac:dyDescent="0.35">
      <c r="B16" s="401"/>
      <c r="C16" s="401"/>
      <c r="D16" s="401"/>
      <c r="E16" s="401"/>
      <c r="F16" s="401"/>
      <c r="G16" s="401"/>
      <c r="H16" s="401"/>
      <c r="I16" s="401"/>
      <c r="J16" s="401"/>
      <c r="K16" s="401"/>
      <c r="L16" s="401"/>
      <c r="M16" s="401"/>
      <c r="N16" s="401"/>
      <c r="O16" s="401"/>
      <c r="P16" s="390"/>
      <c r="Q16" s="390"/>
    </row>
    <row r="17" spans="1:17" x14ac:dyDescent="0.3">
      <c r="B17" s="667" t="s">
        <v>165</v>
      </c>
      <c r="C17" s="668"/>
      <c r="D17" s="668"/>
      <c r="E17" s="668"/>
      <c r="F17" s="402"/>
      <c r="G17" s="669" t="s">
        <v>166</v>
      </c>
      <c r="H17" s="669"/>
      <c r="I17" s="669"/>
      <c r="J17" s="669"/>
      <c r="K17" s="669"/>
      <c r="L17" s="669"/>
      <c r="M17" s="669"/>
      <c r="N17" s="669"/>
      <c r="O17" s="670"/>
      <c r="P17" s="403"/>
      <c r="Q17" s="404" t="s">
        <v>167</v>
      </c>
    </row>
    <row r="18" spans="1:17" ht="58.2" thickBot="1" x14ac:dyDescent="0.35">
      <c r="B18" s="405" t="s">
        <v>168</v>
      </c>
      <c r="C18" s="406" t="s">
        <v>169</v>
      </c>
      <c r="D18" s="406" t="s">
        <v>170</v>
      </c>
      <c r="E18" s="406" t="s">
        <v>171</v>
      </c>
      <c r="F18" s="407"/>
      <c r="G18" s="408" t="s">
        <v>172</v>
      </c>
      <c r="H18" s="408" t="s">
        <v>173</v>
      </c>
      <c r="I18" s="408" t="s">
        <v>174</v>
      </c>
      <c r="J18" s="408" t="s">
        <v>175</v>
      </c>
      <c r="K18" s="408" t="s">
        <v>176</v>
      </c>
      <c r="L18" s="408" t="s">
        <v>177</v>
      </c>
      <c r="M18" s="408" t="s">
        <v>178</v>
      </c>
      <c r="N18" s="409" t="s">
        <v>179</v>
      </c>
      <c r="O18" s="410" t="s">
        <v>180</v>
      </c>
      <c r="P18" s="411"/>
      <c r="Q18" s="412" t="s">
        <v>181</v>
      </c>
    </row>
    <row r="19" spans="1:17" ht="15" thickBot="1" x14ac:dyDescent="0.35">
      <c r="A19" s="413" t="s">
        <v>182</v>
      </c>
      <c r="B19" s="414"/>
      <c r="C19" s="415"/>
      <c r="D19" s="415"/>
      <c r="E19" s="416"/>
      <c r="F19" s="417"/>
      <c r="G19" s="414"/>
      <c r="H19" s="415"/>
      <c r="I19" s="415"/>
      <c r="J19" s="415"/>
      <c r="K19" s="415"/>
      <c r="L19" s="415"/>
      <c r="M19" s="415"/>
      <c r="N19" s="415"/>
      <c r="O19" s="416"/>
      <c r="P19" s="417"/>
      <c r="Q19" s="416"/>
    </row>
    <row r="20" spans="1:17" x14ac:dyDescent="0.3">
      <c r="A20" s="418"/>
      <c r="B20" s="435"/>
      <c r="C20" s="436"/>
      <c r="D20" s="437"/>
      <c r="E20" s="437"/>
      <c r="F20" s="438"/>
      <c r="G20" s="439"/>
      <c r="H20" s="440"/>
      <c r="I20" s="440"/>
      <c r="J20" s="440"/>
      <c r="K20" s="440"/>
      <c r="L20" s="440"/>
      <c r="M20" s="440"/>
      <c r="N20" s="440"/>
      <c r="O20" s="441"/>
      <c r="P20" s="438"/>
      <c r="Q20" s="459">
        <f t="shared" ref="Q20:Q30" si="0">SUM(B20:O20)</f>
        <v>0</v>
      </c>
    </row>
    <row r="21" spans="1:17" x14ac:dyDescent="0.3">
      <c r="A21" s="425"/>
      <c r="B21" s="443"/>
      <c r="C21" s="440"/>
      <c r="D21" s="444"/>
      <c r="E21" s="444"/>
      <c r="F21" s="438"/>
      <c r="G21" s="439"/>
      <c r="H21" s="440"/>
      <c r="I21" s="440"/>
      <c r="J21" s="440"/>
      <c r="K21" s="440"/>
      <c r="L21" s="440"/>
      <c r="M21" s="440"/>
      <c r="N21" s="440"/>
      <c r="O21" s="441"/>
      <c r="P21" s="438"/>
      <c r="Q21" s="442">
        <f t="shared" si="0"/>
        <v>0</v>
      </c>
    </row>
    <row r="22" spans="1:17" x14ac:dyDescent="0.3">
      <c r="A22" s="425"/>
      <c r="B22" s="443"/>
      <c r="C22" s="440"/>
      <c r="D22" s="444"/>
      <c r="E22" s="444"/>
      <c r="F22" s="438"/>
      <c r="G22" s="439"/>
      <c r="H22" s="440"/>
      <c r="I22" s="440"/>
      <c r="J22" s="440"/>
      <c r="K22" s="440"/>
      <c r="L22" s="440"/>
      <c r="M22" s="440"/>
      <c r="N22" s="440"/>
      <c r="O22" s="441"/>
      <c r="P22" s="438"/>
      <c r="Q22" s="442">
        <f t="shared" si="0"/>
        <v>0</v>
      </c>
    </row>
    <row r="23" spans="1:17" x14ac:dyDescent="0.3">
      <c r="A23" s="425"/>
      <c r="B23" s="443"/>
      <c r="C23" s="440"/>
      <c r="D23" s="444"/>
      <c r="E23" s="444"/>
      <c r="F23" s="438"/>
      <c r="G23" s="439"/>
      <c r="H23" s="440"/>
      <c r="I23" s="440"/>
      <c r="J23" s="440"/>
      <c r="K23" s="440"/>
      <c r="L23" s="440"/>
      <c r="M23" s="440"/>
      <c r="N23" s="440"/>
      <c r="O23" s="441"/>
      <c r="P23" s="438"/>
      <c r="Q23" s="442">
        <f t="shared" si="0"/>
        <v>0</v>
      </c>
    </row>
    <row r="24" spans="1:17" x14ac:dyDescent="0.3">
      <c r="A24" s="425"/>
      <c r="B24" s="443"/>
      <c r="C24" s="440"/>
      <c r="D24" s="444"/>
      <c r="E24" s="444"/>
      <c r="F24" s="438"/>
      <c r="G24" s="439"/>
      <c r="H24" s="440"/>
      <c r="I24" s="440"/>
      <c r="J24" s="440"/>
      <c r="K24" s="440"/>
      <c r="L24" s="440"/>
      <c r="M24" s="440"/>
      <c r="N24" s="440"/>
      <c r="O24" s="441"/>
      <c r="P24" s="438"/>
      <c r="Q24" s="442">
        <f t="shared" si="0"/>
        <v>0</v>
      </c>
    </row>
    <row r="25" spans="1:17" x14ac:dyDescent="0.3">
      <c r="A25" s="425"/>
      <c r="B25" s="443"/>
      <c r="C25" s="440"/>
      <c r="D25" s="444"/>
      <c r="E25" s="444"/>
      <c r="F25" s="438"/>
      <c r="G25" s="439"/>
      <c r="H25" s="440"/>
      <c r="I25" s="440"/>
      <c r="J25" s="440"/>
      <c r="K25" s="440"/>
      <c r="L25" s="440"/>
      <c r="M25" s="440"/>
      <c r="N25" s="440"/>
      <c r="O25" s="441"/>
      <c r="P25" s="438"/>
      <c r="Q25" s="442">
        <f t="shared" si="0"/>
        <v>0</v>
      </c>
    </row>
    <row r="26" spans="1:17" x14ac:dyDescent="0.3">
      <c r="A26" s="425"/>
      <c r="B26" s="443"/>
      <c r="C26" s="440"/>
      <c r="D26" s="444"/>
      <c r="E26" s="444"/>
      <c r="F26" s="438"/>
      <c r="G26" s="439"/>
      <c r="H26" s="440"/>
      <c r="I26" s="440"/>
      <c r="J26" s="440"/>
      <c r="K26" s="440"/>
      <c r="L26" s="440"/>
      <c r="M26" s="440"/>
      <c r="N26" s="440"/>
      <c r="O26" s="441"/>
      <c r="P26" s="438"/>
      <c r="Q26" s="442">
        <f t="shared" si="0"/>
        <v>0</v>
      </c>
    </row>
    <row r="27" spans="1:17" x14ac:dyDescent="0.3">
      <c r="A27" s="425"/>
      <c r="B27" s="443"/>
      <c r="C27" s="440"/>
      <c r="D27" s="444"/>
      <c r="E27" s="444"/>
      <c r="F27" s="438"/>
      <c r="G27" s="439"/>
      <c r="H27" s="440"/>
      <c r="I27" s="440"/>
      <c r="J27" s="440"/>
      <c r="K27" s="440"/>
      <c r="L27" s="440"/>
      <c r="M27" s="440"/>
      <c r="N27" s="440"/>
      <c r="O27" s="441"/>
      <c r="P27" s="438"/>
      <c r="Q27" s="442">
        <f t="shared" si="0"/>
        <v>0</v>
      </c>
    </row>
    <row r="28" spans="1:17" x14ac:dyDescent="0.3">
      <c r="A28" s="425"/>
      <c r="B28" s="443"/>
      <c r="C28" s="440"/>
      <c r="D28" s="444"/>
      <c r="E28" s="444"/>
      <c r="F28" s="438"/>
      <c r="G28" s="439"/>
      <c r="H28" s="440"/>
      <c r="I28" s="440"/>
      <c r="J28" s="440"/>
      <c r="K28" s="440"/>
      <c r="L28" s="440"/>
      <c r="M28" s="440"/>
      <c r="N28" s="440"/>
      <c r="O28" s="441"/>
      <c r="P28" s="438"/>
      <c r="Q28" s="442">
        <f t="shared" si="0"/>
        <v>0</v>
      </c>
    </row>
    <row r="29" spans="1:17" x14ac:dyDescent="0.3">
      <c r="A29" s="425"/>
      <c r="B29" s="443"/>
      <c r="C29" s="440"/>
      <c r="D29" s="444"/>
      <c r="E29" s="444"/>
      <c r="F29" s="438"/>
      <c r="G29" s="439"/>
      <c r="H29" s="440"/>
      <c r="I29" s="440"/>
      <c r="J29" s="440"/>
      <c r="K29" s="440"/>
      <c r="L29" s="440"/>
      <c r="M29" s="440"/>
      <c r="N29" s="440"/>
      <c r="O29" s="441"/>
      <c r="P29" s="438"/>
      <c r="Q29" s="442">
        <f t="shared" si="0"/>
        <v>0</v>
      </c>
    </row>
    <row r="30" spans="1:17" ht="15" thickBot="1" x14ac:dyDescent="0.35">
      <c r="A30" s="457"/>
      <c r="B30" s="443"/>
      <c r="C30" s="440"/>
      <c r="D30" s="444"/>
      <c r="E30" s="444"/>
      <c r="F30" s="438"/>
      <c r="G30" s="439"/>
      <c r="H30" s="440"/>
      <c r="I30" s="440"/>
      <c r="J30" s="440"/>
      <c r="K30" s="440"/>
      <c r="L30" s="440"/>
      <c r="M30" s="440"/>
      <c r="N30" s="440"/>
      <c r="O30" s="441"/>
      <c r="P30" s="438"/>
      <c r="Q30" s="460">
        <f t="shared" si="0"/>
        <v>0</v>
      </c>
    </row>
    <row r="31" spans="1:17" ht="29.4" thickBot="1" x14ac:dyDescent="0.35">
      <c r="A31" s="428" t="s">
        <v>184</v>
      </c>
      <c r="B31" s="445">
        <v>24700</v>
      </c>
      <c r="C31" s="446">
        <v>0</v>
      </c>
      <c r="D31" s="446">
        <v>1000</v>
      </c>
      <c r="E31" s="447">
        <v>8300</v>
      </c>
      <c r="F31" s="438"/>
      <c r="G31" s="445">
        <v>0</v>
      </c>
      <c r="H31" s="446">
        <v>0</v>
      </c>
      <c r="I31" s="446">
        <v>0</v>
      </c>
      <c r="J31" s="446">
        <v>100</v>
      </c>
      <c r="K31" s="446">
        <v>250</v>
      </c>
      <c r="L31" s="446">
        <v>3000</v>
      </c>
      <c r="M31" s="446">
        <v>200</v>
      </c>
      <c r="N31" s="446">
        <v>0</v>
      </c>
      <c r="O31" s="447">
        <v>0</v>
      </c>
      <c r="P31" s="438"/>
      <c r="Q31" s="448">
        <f>SUM(B31:O31)</f>
        <v>37550</v>
      </c>
    </row>
    <row r="32" spans="1:17" ht="15" thickBot="1" x14ac:dyDescent="0.35">
      <c r="A32" s="432" t="s">
        <v>185</v>
      </c>
      <c r="B32" s="449">
        <f>SUM(B20:B31)</f>
        <v>24700</v>
      </c>
      <c r="C32" s="449">
        <f t="shared" ref="C32:O32" si="1">SUM(C20:C31)</f>
        <v>0</v>
      </c>
      <c r="D32" s="449">
        <f t="shared" si="1"/>
        <v>1000</v>
      </c>
      <c r="E32" s="449">
        <f t="shared" si="1"/>
        <v>8300</v>
      </c>
      <c r="F32" s="449">
        <f t="shared" si="1"/>
        <v>0</v>
      </c>
      <c r="G32" s="449">
        <f t="shared" si="1"/>
        <v>0</v>
      </c>
      <c r="H32" s="449">
        <f t="shared" si="1"/>
        <v>0</v>
      </c>
      <c r="I32" s="449">
        <f t="shared" si="1"/>
        <v>0</v>
      </c>
      <c r="J32" s="449">
        <f t="shared" si="1"/>
        <v>100</v>
      </c>
      <c r="K32" s="449">
        <f t="shared" si="1"/>
        <v>250</v>
      </c>
      <c r="L32" s="449">
        <f t="shared" si="1"/>
        <v>3000</v>
      </c>
      <c r="M32" s="449">
        <f t="shared" si="1"/>
        <v>200</v>
      </c>
      <c r="N32" s="449">
        <f t="shared" si="1"/>
        <v>0</v>
      </c>
      <c r="O32" s="449">
        <f t="shared" si="1"/>
        <v>0</v>
      </c>
      <c r="P32" s="453"/>
      <c r="Q32" s="454">
        <f>SUM(Q19:Q31)</f>
        <v>37550</v>
      </c>
    </row>
    <row r="33" spans="1:17" x14ac:dyDescent="0.3">
      <c r="Q33" s="434" t="s">
        <v>186</v>
      </c>
    </row>
    <row r="35" spans="1:17" ht="21" customHeight="1" x14ac:dyDescent="0.3">
      <c r="A35" s="671" t="s">
        <v>187</v>
      </c>
      <c r="B35" s="671"/>
      <c r="C35" s="671"/>
      <c r="D35" s="671"/>
      <c r="E35" s="671"/>
      <c r="F35" s="671"/>
      <c r="G35" s="671"/>
      <c r="H35" s="671"/>
    </row>
    <row r="36" spans="1:17" x14ac:dyDescent="0.3">
      <c r="A36" s="671"/>
      <c r="B36" s="671"/>
      <c r="C36" s="671"/>
      <c r="D36" s="671"/>
      <c r="E36" s="671"/>
      <c r="F36" s="671"/>
      <c r="G36" s="671"/>
      <c r="H36" s="671"/>
    </row>
    <row r="37" spans="1:17" x14ac:dyDescent="0.3">
      <c r="A37" s="671"/>
      <c r="B37" s="671"/>
      <c r="C37" s="671"/>
      <c r="D37" s="671"/>
      <c r="E37" s="671"/>
      <c r="F37" s="671"/>
      <c r="G37" s="671"/>
      <c r="H37" s="671"/>
    </row>
    <row r="38" spans="1:17" ht="15.6" x14ac:dyDescent="0.3">
      <c r="A38" s="394" t="s">
        <v>188</v>
      </c>
      <c r="B38" s="664" t="s">
        <v>837</v>
      </c>
      <c r="C38" s="665"/>
      <c r="D38" s="665"/>
      <c r="E38" s="395"/>
    </row>
    <row r="39" spans="1:17" ht="16.2" x14ac:dyDescent="0.35">
      <c r="A39" s="394" t="s">
        <v>190</v>
      </c>
      <c r="B39" s="723" t="s">
        <v>837</v>
      </c>
      <c r="C39" s="724"/>
      <c r="D39" s="724"/>
      <c r="E39" s="725"/>
    </row>
    <row r="40" spans="1:17" ht="15.6" x14ac:dyDescent="0.3">
      <c r="A40" s="394"/>
      <c r="B40" s="390"/>
      <c r="C40" s="390"/>
      <c r="D40" s="390"/>
      <c r="E40" s="390"/>
    </row>
    <row r="41" spans="1:17" ht="15.6" x14ac:dyDescent="0.3">
      <c r="A41" s="394"/>
      <c r="B41" s="390"/>
      <c r="C41" s="390"/>
      <c r="D41" s="390"/>
      <c r="E41" s="390"/>
    </row>
    <row r="42" spans="1:17" x14ac:dyDescent="0.3">
      <c r="A42" s="673" t="s">
        <v>192</v>
      </c>
      <c r="B42" s="673"/>
      <c r="C42" s="673"/>
      <c r="D42" s="673"/>
      <c r="E42" s="673"/>
      <c r="F42" s="673"/>
      <c r="G42" s="673"/>
      <c r="H42" s="673"/>
    </row>
    <row r="43" spans="1:17" x14ac:dyDescent="0.3">
      <c r="A43" s="673"/>
      <c r="B43" s="673"/>
      <c r="C43" s="673"/>
      <c r="D43" s="673"/>
      <c r="E43" s="673"/>
      <c r="F43" s="673"/>
      <c r="G43" s="673"/>
      <c r="H43" s="673"/>
    </row>
    <row r="44" spans="1:17" ht="15.6" x14ac:dyDescent="0.3">
      <c r="A44" s="394" t="s">
        <v>193</v>
      </c>
      <c r="B44" s="664" t="s">
        <v>838</v>
      </c>
      <c r="C44" s="665"/>
      <c r="D44" s="665"/>
      <c r="E44" s="672"/>
    </row>
    <row r="45" spans="1:17" ht="15.6" x14ac:dyDescent="0.3">
      <c r="A45" s="394" t="s">
        <v>194</v>
      </c>
      <c r="B45" s="664" t="s">
        <v>839</v>
      </c>
      <c r="C45" s="665"/>
      <c r="D45" s="665"/>
      <c r="E45" s="672"/>
    </row>
    <row r="46" spans="1:17" ht="15.6" x14ac:dyDescent="0.3">
      <c r="A46" s="394"/>
      <c r="B46" s="674"/>
      <c r="C46" s="674"/>
      <c r="D46" s="674"/>
      <c r="E46" s="674"/>
    </row>
    <row r="48" spans="1:17" x14ac:dyDescent="0.3">
      <c r="A48" s="389"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E7E93314-48A3-4947-BE2F-4F8F32ABBF4A}"/>
    <hyperlink ref="B49" r:id="rId2" xr:uid="{D14E0A51-0211-4E9D-9735-9A6E6E993972}"/>
  </hyperlinks>
  <pageMargins left="0.7" right="0.7" top="0.75" bottom="0.75" header="0.3" footer="0.3"/>
  <pageSetup scale="51" orientation="landscape" r:id="rId3"/>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51E08-A2B8-40C3-8C87-10AEC892FCF5}">
  <dimension ref="A1"/>
  <sheetViews>
    <sheetView topLeftCell="A20" workbookViewId="0"/>
  </sheetViews>
  <sheetFormatPr defaultRowHeight="14.4" x14ac:dyDescent="0.3"/>
  <sheetData/>
  <pageMargins left="0.7" right="0.7" top="0.75" bottom="0.75" header="0.3" footer="0.3"/>
  <pageSetup orientation="landscape" r:id="rId1"/>
  <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0E5FC-BBFA-48BC-BDE7-E9483BCE84A3}">
  <sheetPr>
    <pageSetUpPr fitToPage="1"/>
  </sheetPr>
  <dimension ref="A1:Q49"/>
  <sheetViews>
    <sheetView zoomScale="79" zoomScaleNormal="100" workbookViewId="0">
      <selection activeCell="Q32" sqref="B20:Q32"/>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585</v>
      </c>
      <c r="C7" s="634"/>
      <c r="D7" s="634"/>
      <c r="E7" s="132"/>
      <c r="G7" s="127"/>
      <c r="H7" s="127"/>
      <c r="I7" s="127"/>
      <c r="J7" s="127"/>
      <c r="K7" s="127"/>
      <c r="L7" s="127"/>
      <c r="M7" s="127"/>
      <c r="N7" s="127"/>
      <c r="O7" s="127"/>
      <c r="P7" s="127"/>
      <c r="Q7" s="127"/>
    </row>
    <row r="8" spans="1:17" ht="15.6" x14ac:dyDescent="0.3">
      <c r="A8" s="131" t="s">
        <v>154</v>
      </c>
      <c r="B8" s="133" t="s">
        <v>155</v>
      </c>
      <c r="C8" s="251"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t="s">
        <v>156</v>
      </c>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t="s">
        <v>586</v>
      </c>
      <c r="B20" s="238"/>
      <c r="C20" s="239"/>
      <c r="D20" s="240"/>
      <c r="E20" s="240">
        <v>15950</v>
      </c>
      <c r="F20" s="183"/>
      <c r="G20" s="241"/>
      <c r="H20" s="242"/>
      <c r="I20" s="242"/>
      <c r="J20" s="242">
        <v>1600</v>
      </c>
      <c r="K20" s="242"/>
      <c r="L20" s="242"/>
      <c r="M20" s="242"/>
      <c r="N20" s="242"/>
      <c r="O20" s="243"/>
      <c r="P20" s="183"/>
      <c r="Q20" s="244">
        <f t="shared" ref="Q20:Q30" si="0">SUM(B20:O20)</f>
        <v>17550</v>
      </c>
    </row>
    <row r="21" spans="1:17" x14ac:dyDescent="0.3">
      <c r="A21" s="163"/>
      <c r="B21" s="245"/>
      <c r="C21" s="242"/>
      <c r="D21" s="246"/>
      <c r="E21" s="246"/>
      <c r="F21" s="183"/>
      <c r="G21" s="241"/>
      <c r="H21" s="242"/>
      <c r="I21" s="242"/>
      <c r="J21" s="242"/>
      <c r="K21" s="242"/>
      <c r="L21" s="242"/>
      <c r="M21" s="242"/>
      <c r="N21" s="242"/>
      <c r="O21" s="243"/>
      <c r="P21" s="183"/>
      <c r="Q21" s="247">
        <f t="shared" si="0"/>
        <v>0</v>
      </c>
    </row>
    <row r="22" spans="1:17" x14ac:dyDescent="0.3">
      <c r="A22" s="163"/>
      <c r="B22" s="245"/>
      <c r="C22" s="242"/>
      <c r="D22" s="246"/>
      <c r="E22" s="246"/>
      <c r="F22" s="183"/>
      <c r="G22" s="241"/>
      <c r="H22" s="242"/>
      <c r="I22" s="242"/>
      <c r="J22" s="242"/>
      <c r="K22" s="242"/>
      <c r="L22" s="242"/>
      <c r="M22" s="242"/>
      <c r="N22" s="242"/>
      <c r="O22" s="243">
        <v>50</v>
      </c>
      <c r="P22" s="183"/>
      <c r="Q22" s="247">
        <f t="shared" si="0"/>
        <v>50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v>62100</v>
      </c>
      <c r="C31" s="181">
        <v>2300</v>
      </c>
      <c r="D31" s="181">
        <v>9900</v>
      </c>
      <c r="E31" s="182">
        <v>31300</v>
      </c>
      <c r="F31" s="183"/>
      <c r="G31" s="180"/>
      <c r="H31" s="181"/>
      <c r="I31" s="181"/>
      <c r="J31" s="181">
        <v>20</v>
      </c>
      <c r="K31" s="181">
        <v>1500</v>
      </c>
      <c r="L31" s="181">
        <v>12803</v>
      </c>
      <c r="M31" s="181">
        <v>3000</v>
      </c>
      <c r="N31" s="181">
        <v>40</v>
      </c>
      <c r="O31" s="182" t="s">
        <v>587</v>
      </c>
      <c r="P31" s="183"/>
      <c r="Q31" s="184">
        <f>SUM(B31:O31)</f>
        <v>122963</v>
      </c>
    </row>
    <row r="32" spans="1:17" ht="15" thickBot="1" x14ac:dyDescent="0.35">
      <c r="A32" s="173" t="s">
        <v>185</v>
      </c>
      <c r="B32" s="185">
        <f>SUM(B20:B31)</f>
        <v>62100</v>
      </c>
      <c r="C32" s="185">
        <f t="shared" ref="C32:O32" si="1">SUM(C20:C31)</f>
        <v>2300</v>
      </c>
      <c r="D32" s="185">
        <f t="shared" si="1"/>
        <v>9900</v>
      </c>
      <c r="E32" s="185">
        <f t="shared" si="1"/>
        <v>47250</v>
      </c>
      <c r="F32" s="185">
        <f t="shared" si="1"/>
        <v>0</v>
      </c>
      <c r="G32" s="185">
        <f t="shared" si="1"/>
        <v>0</v>
      </c>
      <c r="H32" s="185">
        <f t="shared" si="1"/>
        <v>0</v>
      </c>
      <c r="I32" s="185">
        <f t="shared" si="1"/>
        <v>0</v>
      </c>
      <c r="J32" s="185">
        <f t="shared" si="1"/>
        <v>1620</v>
      </c>
      <c r="K32" s="185">
        <f t="shared" si="1"/>
        <v>1500</v>
      </c>
      <c r="L32" s="185">
        <f t="shared" si="1"/>
        <v>12803</v>
      </c>
      <c r="M32" s="185">
        <f t="shared" si="1"/>
        <v>3000</v>
      </c>
      <c r="N32" s="185">
        <f t="shared" si="1"/>
        <v>40</v>
      </c>
      <c r="O32" s="185">
        <f t="shared" si="1"/>
        <v>50</v>
      </c>
      <c r="P32" s="189"/>
      <c r="Q32" s="190">
        <f>SUM(Q19:Q31)</f>
        <v>140563</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588</v>
      </c>
      <c r="C38" s="634"/>
      <c r="D38" s="634"/>
      <c r="E38" s="132"/>
    </row>
    <row r="39" spans="1:17" ht="15.6" x14ac:dyDescent="0.3">
      <c r="A39" s="131" t="s">
        <v>190</v>
      </c>
      <c r="B39" s="633"/>
      <c r="C39" s="634"/>
      <c r="D39" s="634"/>
      <c r="E39" s="635"/>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589</v>
      </c>
      <c r="C44" s="634"/>
      <c r="D44" s="634"/>
      <c r="E44" s="635"/>
    </row>
    <row r="45" spans="1:17" ht="15.6" x14ac:dyDescent="0.3">
      <c r="A45" s="131" t="s">
        <v>194</v>
      </c>
      <c r="B45" s="633" t="s">
        <v>590</v>
      </c>
      <c r="C45" s="634"/>
      <c r="D45" s="634"/>
      <c r="E45" s="635"/>
    </row>
    <row r="46" spans="1:17" ht="15.6" x14ac:dyDescent="0.3">
      <c r="A46" s="131"/>
      <c r="B46" s="637"/>
      <c r="C46" s="637"/>
      <c r="D46" s="637"/>
      <c r="E46" s="637"/>
    </row>
    <row r="48" spans="1:17" x14ac:dyDescent="0.3">
      <c r="B48" s="43"/>
      <c r="C48" s="43"/>
      <c r="D48" s="43"/>
      <c r="E48" s="43"/>
    </row>
    <row r="49" spans="2:5" x14ac:dyDescent="0.3">
      <c r="B49" s="43"/>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pageMargins left="0.7" right="0.7" top="0.75" bottom="0.75" header="0.3" footer="0.3"/>
  <pageSetup scale="51"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BFE41-783D-4F9A-B8CA-07B59D8E94E8}">
  <sheetPr>
    <pageSetUpPr fitToPage="1"/>
  </sheetPr>
  <dimension ref="A1:Q49"/>
  <sheetViews>
    <sheetView topLeftCell="A7" zoomScale="87" zoomScaleNormal="70" workbookViewId="0">
      <selection activeCell="Q32" sqref="B20:Q32"/>
    </sheetView>
  </sheetViews>
  <sheetFormatPr defaultColWidth="8.88671875" defaultRowHeight="14.4" x14ac:dyDescent="0.3"/>
  <cols>
    <col min="1" max="1" width="33.5546875" style="126" customWidth="1"/>
    <col min="2" max="5" width="15.21875" style="126" customWidth="1"/>
    <col min="6" max="6" width="1.6640625" style="126" customWidth="1"/>
    <col min="7" max="7" width="10.77734375" style="126" customWidth="1"/>
    <col min="8" max="8" width="14" style="126" customWidth="1"/>
    <col min="9" max="9" width="10.77734375" style="126" customWidth="1"/>
    <col min="10" max="10" width="13.21875" style="126" customWidth="1"/>
    <col min="11" max="11" width="14" style="126" customWidth="1"/>
    <col min="12" max="12" width="15.21875" style="126" customWidth="1"/>
    <col min="13" max="14" width="10.77734375" style="126" customWidth="1"/>
    <col min="15" max="15" width="19.88671875" style="126" customWidth="1"/>
    <col min="16" max="16" width="2.21875" style="126" customWidth="1"/>
    <col min="17" max="17" width="12.7773437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591</v>
      </c>
      <c r="C7" s="634"/>
      <c r="D7" s="634"/>
      <c r="E7" s="132"/>
      <c r="G7" s="127"/>
      <c r="H7" s="127"/>
      <c r="I7" s="127"/>
      <c r="J7" s="127"/>
      <c r="K7" s="127"/>
      <c r="L7" s="127"/>
      <c r="M7" s="127"/>
      <c r="N7" s="127"/>
      <c r="O7" s="127"/>
      <c r="P7" s="127"/>
      <c r="Q7" s="127"/>
    </row>
    <row r="8" spans="1:17" ht="15.6" x14ac:dyDescent="0.3">
      <c r="A8" s="131" t="s">
        <v>154</v>
      </c>
      <c r="B8" s="133" t="s">
        <v>155</v>
      </c>
      <c r="C8" s="134"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7" t="s">
        <v>156</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c r="B20" s="238"/>
      <c r="C20" s="239"/>
      <c r="D20" s="240"/>
      <c r="E20" s="240"/>
      <c r="F20" s="183"/>
      <c r="G20" s="241"/>
      <c r="H20" s="242"/>
      <c r="I20" s="242"/>
      <c r="J20" s="242"/>
      <c r="K20" s="242"/>
      <c r="L20" s="242"/>
      <c r="M20" s="242"/>
      <c r="N20" s="242"/>
      <c r="O20" s="243"/>
      <c r="P20" s="183"/>
      <c r="Q20" s="244">
        <f t="shared" ref="Q20:Q30" si="0">SUM(B20:O20)</f>
        <v>0</v>
      </c>
    </row>
    <row r="21" spans="1:17" x14ac:dyDescent="0.3">
      <c r="A21" s="163" t="s">
        <v>592</v>
      </c>
      <c r="B21" s="245">
        <v>500</v>
      </c>
      <c r="C21" s="242"/>
      <c r="D21" s="246"/>
      <c r="E21" s="246"/>
      <c r="F21" s="183"/>
      <c r="G21" s="241"/>
      <c r="H21" s="242"/>
      <c r="I21" s="242"/>
      <c r="J21" s="242">
        <v>500</v>
      </c>
      <c r="K21" s="242"/>
      <c r="L21" s="242"/>
      <c r="M21" s="242"/>
      <c r="N21" s="242"/>
      <c r="O21" s="243"/>
      <c r="P21" s="183"/>
      <c r="Q21" s="247">
        <f t="shared" si="0"/>
        <v>1000</v>
      </c>
    </row>
    <row r="22" spans="1:17" x14ac:dyDescent="0.3">
      <c r="A22" s="163"/>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v>4000</v>
      </c>
      <c r="C31" s="181">
        <v>500</v>
      </c>
      <c r="D31" s="181"/>
      <c r="E31" s="182">
        <v>4500</v>
      </c>
      <c r="F31" s="183"/>
      <c r="G31" s="180">
        <v>0</v>
      </c>
      <c r="H31" s="181">
        <v>0</v>
      </c>
      <c r="I31" s="181">
        <v>0</v>
      </c>
      <c r="J31" s="181">
        <v>500</v>
      </c>
      <c r="K31" s="181">
        <v>50</v>
      </c>
      <c r="L31" s="181"/>
      <c r="M31" s="181">
        <v>450</v>
      </c>
      <c r="N31" s="181"/>
      <c r="O31" s="182"/>
      <c r="P31" s="183"/>
      <c r="Q31" s="184">
        <f>SUM(B31:O31)</f>
        <v>10000</v>
      </c>
    </row>
    <row r="32" spans="1:17" ht="15" thickBot="1" x14ac:dyDescent="0.35">
      <c r="A32" s="173" t="s">
        <v>185</v>
      </c>
      <c r="B32" s="185">
        <v>4500</v>
      </c>
      <c r="C32" s="186">
        <v>500</v>
      </c>
      <c r="D32" s="186"/>
      <c r="E32" s="186">
        <v>4500</v>
      </c>
      <c r="F32" s="187"/>
      <c r="G32" s="188">
        <v>0</v>
      </c>
      <c r="H32" s="188">
        <v>0</v>
      </c>
      <c r="I32" s="188">
        <v>0</v>
      </c>
      <c r="J32" s="188">
        <v>1000</v>
      </c>
      <c r="K32" s="188">
        <v>50</v>
      </c>
      <c r="L32" s="188"/>
      <c r="M32" s="188">
        <v>450</v>
      </c>
      <c r="N32" s="188"/>
      <c r="O32" s="188"/>
      <c r="P32" s="189"/>
      <c r="Q32" s="190">
        <f>SUM(Q19:Q31)</f>
        <v>11000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593</v>
      </c>
      <c r="C38" s="634"/>
      <c r="D38" s="634"/>
      <c r="E38" s="132"/>
    </row>
    <row r="39" spans="1:17" ht="16.2" x14ac:dyDescent="0.35">
      <c r="A39" s="131" t="s">
        <v>190</v>
      </c>
      <c r="B39" s="726" t="s">
        <v>593</v>
      </c>
      <c r="C39" s="727"/>
      <c r="D39" s="727"/>
      <c r="E39" s="728"/>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594</v>
      </c>
      <c r="C44" s="634"/>
      <c r="D44" s="634"/>
      <c r="E44" s="635"/>
    </row>
    <row r="45" spans="1:17" ht="15.6" x14ac:dyDescent="0.3">
      <c r="A45" s="131" t="s">
        <v>194</v>
      </c>
      <c r="B45" s="633" t="s">
        <v>595</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47728397-9D91-4B9B-90E0-C46C3EA004D9}"/>
    <hyperlink ref="B49" r:id="rId2" xr:uid="{9EFBF01A-834E-48DD-8E69-7F104417DD96}"/>
  </hyperlinks>
  <pageMargins left="0.7" right="0.7" top="0.75" bottom="0.75" header="0.3" footer="0.3"/>
  <pageSetup scale="51" orientation="landscape" r:id="rId3"/>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FAA1F-DFF6-452D-8378-173FA6F5AE74}">
  <dimension ref="A1"/>
  <sheetViews>
    <sheetView topLeftCell="A22" workbookViewId="0"/>
  </sheetViews>
  <sheetFormatPr defaultRowHeight="14.4" x14ac:dyDescent="0.3"/>
  <sheetData/>
  <pageMargins left="0.7" right="0.7" top="0.75" bottom="0.75" header="0.3" footer="0.3"/>
  <pageSetup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7C773-DC74-4DE2-85C5-CF321FF4E403}">
  <dimension ref="A1"/>
  <sheetViews>
    <sheetView topLeftCell="A14" zoomScale="97" workbookViewId="0"/>
  </sheetViews>
  <sheetFormatPr defaultRowHeight="14.4" x14ac:dyDescent="0.3"/>
  <sheetData/>
  <pageMargins left="0.7" right="0.7"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E539-83E4-40A0-AD49-28060CB4B0BE}">
  <sheetPr>
    <pageSetUpPr fitToPage="1"/>
  </sheetPr>
  <dimension ref="A1:Q56"/>
  <sheetViews>
    <sheetView topLeftCell="A25" zoomScale="56" zoomScaleNormal="70" workbookViewId="0">
      <selection activeCell="B39" sqref="B39:O39"/>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4" style="8" customWidth="1"/>
    <col min="9" max="9" width="11.8867187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310</v>
      </c>
      <c r="C7" s="654"/>
      <c r="D7" s="654"/>
      <c r="E7" s="14"/>
      <c r="G7" s="9"/>
      <c r="H7" s="9"/>
      <c r="I7" s="9"/>
      <c r="J7" s="9"/>
      <c r="K7" s="9"/>
      <c r="L7" s="9"/>
      <c r="M7" s="9"/>
      <c r="N7" s="9"/>
      <c r="O7" s="9"/>
      <c r="P7" s="9"/>
      <c r="Q7" s="9"/>
    </row>
    <row r="8" spans="1:17" ht="15.6" x14ac:dyDescent="0.3">
      <c r="A8" s="13" t="s">
        <v>154</v>
      </c>
      <c r="B8" s="15" t="s">
        <v>155</v>
      </c>
      <c r="C8" s="89" t="s">
        <v>156</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89" t="s">
        <v>156</v>
      </c>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x14ac:dyDescent="0.3">
      <c r="A19" s="90" t="s">
        <v>182</v>
      </c>
      <c r="B19" s="91"/>
      <c r="C19" s="92"/>
      <c r="D19" s="92"/>
      <c r="E19" s="93"/>
      <c r="F19" s="94"/>
      <c r="G19" s="91"/>
      <c r="H19" s="92"/>
      <c r="I19" s="92"/>
      <c r="J19" s="92"/>
      <c r="K19" s="92"/>
      <c r="L19" s="92"/>
      <c r="M19" s="92"/>
      <c r="N19" s="92"/>
      <c r="O19" s="93"/>
      <c r="P19" s="94"/>
      <c r="Q19" s="93"/>
    </row>
    <row r="20" spans="1:17" x14ac:dyDescent="0.3">
      <c r="A20" s="95" t="s">
        <v>311</v>
      </c>
      <c r="B20" s="96"/>
      <c r="C20" s="96"/>
      <c r="D20" s="96"/>
      <c r="E20" s="96"/>
      <c r="F20" s="97"/>
      <c r="G20" s="96"/>
      <c r="H20" s="96"/>
      <c r="I20" s="96"/>
      <c r="J20" s="96">
        <v>20</v>
      </c>
      <c r="K20" s="96"/>
      <c r="L20" s="96"/>
      <c r="M20" s="96"/>
      <c r="N20" s="96"/>
      <c r="O20" s="96"/>
      <c r="P20" s="97"/>
      <c r="Q20" s="98">
        <f t="shared" ref="Q20:Q37" si="0">SUM(B20:O20)</f>
        <v>20</v>
      </c>
    </row>
    <row r="21" spans="1:17" x14ac:dyDescent="0.3">
      <c r="A21" s="95" t="s">
        <v>312</v>
      </c>
      <c r="B21" s="96"/>
      <c r="C21" s="96"/>
      <c r="D21" s="96"/>
      <c r="E21" s="96"/>
      <c r="F21" s="97"/>
      <c r="G21" s="96"/>
      <c r="H21" s="96"/>
      <c r="I21" s="96"/>
      <c r="J21" s="96">
        <v>26</v>
      </c>
      <c r="K21" s="96"/>
      <c r="L21" s="96"/>
      <c r="M21" s="96"/>
      <c r="N21" s="96"/>
      <c r="O21" s="96"/>
      <c r="P21" s="97"/>
      <c r="Q21" s="98">
        <f t="shared" si="0"/>
        <v>26</v>
      </c>
    </row>
    <row r="22" spans="1:17" x14ac:dyDescent="0.3">
      <c r="A22" s="95" t="s">
        <v>313</v>
      </c>
      <c r="B22" s="96"/>
      <c r="C22" s="96"/>
      <c r="D22" s="96"/>
      <c r="E22" s="96"/>
      <c r="F22" s="97"/>
      <c r="G22" s="96"/>
      <c r="H22" s="96"/>
      <c r="I22" s="96"/>
      <c r="J22" s="96">
        <v>41</v>
      </c>
      <c r="K22" s="96"/>
      <c r="L22" s="96"/>
      <c r="M22" s="96"/>
      <c r="N22" s="96"/>
      <c r="O22" s="96"/>
      <c r="P22" s="97"/>
      <c r="Q22" s="98">
        <f t="shared" si="0"/>
        <v>41</v>
      </c>
    </row>
    <row r="23" spans="1:17" x14ac:dyDescent="0.3">
      <c r="A23" s="95" t="s">
        <v>314</v>
      </c>
      <c r="B23" s="96"/>
      <c r="C23" s="96"/>
      <c r="D23" s="96"/>
      <c r="E23" s="96"/>
      <c r="F23" s="97"/>
      <c r="G23" s="96"/>
      <c r="H23" s="96"/>
      <c r="I23" s="96"/>
      <c r="J23" s="96">
        <v>23</v>
      </c>
      <c r="K23" s="96"/>
      <c r="L23" s="96"/>
      <c r="M23" s="96"/>
      <c r="N23" s="96"/>
      <c r="O23" s="96"/>
      <c r="P23" s="97"/>
      <c r="Q23" s="98">
        <f t="shared" si="0"/>
        <v>23</v>
      </c>
    </row>
    <row r="24" spans="1:17" x14ac:dyDescent="0.3">
      <c r="A24" s="95" t="s">
        <v>315</v>
      </c>
      <c r="B24" s="96"/>
      <c r="C24" s="96"/>
      <c r="D24" s="96"/>
      <c r="E24" s="96"/>
      <c r="F24" s="97"/>
      <c r="G24" s="96"/>
      <c r="H24" s="96"/>
      <c r="I24" s="96"/>
      <c r="J24" s="96">
        <v>35</v>
      </c>
      <c r="K24" s="96"/>
      <c r="L24" s="96"/>
      <c r="M24" s="96"/>
      <c r="N24" s="96"/>
      <c r="O24" s="96"/>
      <c r="P24" s="97"/>
      <c r="Q24" s="98">
        <f t="shared" si="0"/>
        <v>35</v>
      </c>
    </row>
    <row r="25" spans="1:17" x14ac:dyDescent="0.3">
      <c r="A25" s="95" t="s">
        <v>316</v>
      </c>
      <c r="B25" s="96"/>
      <c r="C25" s="96"/>
      <c r="D25" s="96"/>
      <c r="E25" s="96"/>
      <c r="F25" s="97"/>
      <c r="G25" s="96"/>
      <c r="H25" s="96"/>
      <c r="I25" s="96"/>
      <c r="J25" s="96">
        <v>36</v>
      </c>
      <c r="K25" s="96"/>
      <c r="L25" s="96"/>
      <c r="M25" s="96"/>
      <c r="N25" s="96"/>
      <c r="O25" s="96"/>
      <c r="P25" s="97"/>
      <c r="Q25" s="98">
        <f t="shared" si="0"/>
        <v>36</v>
      </c>
    </row>
    <row r="26" spans="1:17" x14ac:dyDescent="0.3">
      <c r="A26" s="95" t="s">
        <v>317</v>
      </c>
      <c r="B26" s="96"/>
      <c r="C26" s="96"/>
      <c r="D26" s="96"/>
      <c r="E26" s="96"/>
      <c r="F26" s="97"/>
      <c r="G26" s="96"/>
      <c r="H26" s="96"/>
      <c r="I26" s="96"/>
      <c r="J26" s="96">
        <v>35</v>
      </c>
      <c r="K26" s="96"/>
      <c r="L26" s="96"/>
      <c r="M26" s="96"/>
      <c r="N26" s="96"/>
      <c r="O26" s="96"/>
      <c r="P26" s="97"/>
      <c r="Q26" s="98">
        <f t="shared" si="0"/>
        <v>35</v>
      </c>
    </row>
    <row r="27" spans="1:17" x14ac:dyDescent="0.3">
      <c r="A27" s="95" t="s">
        <v>318</v>
      </c>
      <c r="B27" s="96"/>
      <c r="C27" s="96"/>
      <c r="D27" s="96"/>
      <c r="E27" s="96"/>
      <c r="F27" s="97"/>
      <c r="G27" s="96"/>
      <c r="H27" s="96"/>
      <c r="I27" s="96"/>
      <c r="J27" s="96">
        <v>44.56</v>
      </c>
      <c r="K27" s="96"/>
      <c r="L27" s="96"/>
      <c r="M27" s="96"/>
      <c r="N27" s="96"/>
      <c r="O27" s="96"/>
      <c r="P27" s="97"/>
      <c r="Q27" s="98">
        <f t="shared" si="0"/>
        <v>44.56</v>
      </c>
    </row>
    <row r="28" spans="1:17" x14ac:dyDescent="0.3">
      <c r="A28" s="95" t="s">
        <v>319</v>
      </c>
      <c r="B28" s="96"/>
      <c r="C28" s="96"/>
      <c r="D28" s="96"/>
      <c r="E28" s="96"/>
      <c r="F28" s="97"/>
      <c r="G28" s="96"/>
      <c r="H28" s="96"/>
      <c r="I28" s="96"/>
      <c r="J28" s="96">
        <v>23</v>
      </c>
      <c r="K28" s="96"/>
      <c r="L28" s="96"/>
      <c r="M28" s="96"/>
      <c r="N28" s="96"/>
      <c r="O28" s="96"/>
      <c r="P28" s="97"/>
      <c r="Q28" s="98">
        <f t="shared" si="0"/>
        <v>23</v>
      </c>
    </row>
    <row r="29" spans="1:17" x14ac:dyDescent="0.3">
      <c r="A29" s="95" t="s">
        <v>320</v>
      </c>
      <c r="B29" s="96"/>
      <c r="C29" s="96"/>
      <c r="D29" s="96"/>
      <c r="E29" s="96"/>
      <c r="F29" s="97"/>
      <c r="G29" s="96"/>
      <c r="H29" s="96"/>
      <c r="I29" s="96"/>
      <c r="J29" s="96">
        <v>23</v>
      </c>
      <c r="K29" s="96"/>
      <c r="L29" s="96"/>
      <c r="M29" s="96"/>
      <c r="N29" s="96"/>
      <c r="O29" s="96"/>
      <c r="P29" s="97"/>
      <c r="Q29" s="98">
        <f t="shared" si="0"/>
        <v>23</v>
      </c>
    </row>
    <row r="30" spans="1:17" x14ac:dyDescent="0.3">
      <c r="A30" s="95" t="s">
        <v>321</v>
      </c>
      <c r="B30" s="96"/>
      <c r="C30" s="96"/>
      <c r="D30" s="96"/>
      <c r="E30" s="96"/>
      <c r="F30" s="97"/>
      <c r="G30" s="96"/>
      <c r="H30" s="96"/>
      <c r="I30" s="96"/>
      <c r="J30" s="96">
        <v>35</v>
      </c>
      <c r="K30" s="96"/>
      <c r="L30" s="96"/>
      <c r="M30" s="96"/>
      <c r="N30" s="96"/>
      <c r="O30" s="96"/>
      <c r="P30" s="97"/>
      <c r="Q30" s="98">
        <f t="shared" si="0"/>
        <v>35</v>
      </c>
    </row>
    <row r="31" spans="1:17" x14ac:dyDescent="0.3">
      <c r="A31" s="95" t="s">
        <v>322</v>
      </c>
      <c r="B31" s="96"/>
      <c r="C31" s="96"/>
      <c r="D31" s="96"/>
      <c r="E31" s="96"/>
      <c r="F31" s="97"/>
      <c r="G31" s="96"/>
      <c r="H31" s="96"/>
      <c r="I31" s="96"/>
      <c r="J31" s="96">
        <v>35</v>
      </c>
      <c r="K31" s="96"/>
      <c r="L31" s="96"/>
      <c r="M31" s="96"/>
      <c r="N31" s="96"/>
      <c r="O31" s="96"/>
      <c r="P31" s="97"/>
      <c r="Q31" s="98">
        <f t="shared" si="0"/>
        <v>35</v>
      </c>
    </row>
    <row r="32" spans="1:17" x14ac:dyDescent="0.3">
      <c r="A32" s="95" t="s">
        <v>323</v>
      </c>
      <c r="B32" s="96"/>
      <c r="C32" s="96"/>
      <c r="D32" s="96"/>
      <c r="E32" s="96"/>
      <c r="F32" s="97"/>
      <c r="G32" s="96"/>
      <c r="H32" s="96"/>
      <c r="I32" s="96"/>
      <c r="J32" s="96">
        <v>20</v>
      </c>
      <c r="K32" s="96"/>
      <c r="L32" s="96"/>
      <c r="M32" s="96"/>
      <c r="N32" s="96"/>
      <c r="O32" s="96"/>
      <c r="P32" s="97"/>
      <c r="Q32" s="98">
        <f t="shared" si="0"/>
        <v>20</v>
      </c>
    </row>
    <row r="33" spans="1:17" x14ac:dyDescent="0.3">
      <c r="A33" s="95" t="s">
        <v>324</v>
      </c>
      <c r="B33" s="96"/>
      <c r="C33" s="96"/>
      <c r="D33" s="96"/>
      <c r="E33" s="96"/>
      <c r="F33" s="97"/>
      <c r="G33" s="96"/>
      <c r="H33" s="96"/>
      <c r="I33" s="96"/>
      <c r="J33" s="96">
        <v>120</v>
      </c>
      <c r="K33" s="96"/>
      <c r="L33" s="96"/>
      <c r="M33" s="96"/>
      <c r="N33" s="96"/>
      <c r="O33" s="96"/>
      <c r="P33" s="97"/>
      <c r="Q33" s="98">
        <f t="shared" si="0"/>
        <v>120</v>
      </c>
    </row>
    <row r="34" spans="1:17" x14ac:dyDescent="0.3">
      <c r="A34" s="50"/>
      <c r="B34" s="96"/>
      <c r="C34" s="96"/>
      <c r="D34" s="96"/>
      <c r="E34" s="96"/>
      <c r="F34" s="97"/>
      <c r="G34" s="96"/>
      <c r="H34" s="96"/>
      <c r="I34" s="96"/>
      <c r="J34" s="96"/>
      <c r="K34" s="96"/>
      <c r="L34" s="96"/>
      <c r="M34" s="96"/>
      <c r="N34" s="96"/>
      <c r="O34" s="96"/>
      <c r="P34" s="97"/>
      <c r="Q34" s="96">
        <f t="shared" si="0"/>
        <v>0</v>
      </c>
    </row>
    <row r="35" spans="1:17" x14ac:dyDescent="0.3">
      <c r="A35" s="99"/>
      <c r="B35" s="100"/>
      <c r="C35" s="101"/>
      <c r="D35" s="102"/>
      <c r="E35" s="102"/>
      <c r="F35" s="94"/>
      <c r="G35" s="103"/>
      <c r="H35" s="101"/>
      <c r="I35" s="101"/>
      <c r="J35" s="101"/>
      <c r="K35" s="101"/>
      <c r="L35" s="101"/>
      <c r="M35" s="101"/>
      <c r="N35" s="101"/>
      <c r="O35" s="104"/>
      <c r="P35" s="94"/>
      <c r="Q35" s="98">
        <f t="shared" si="0"/>
        <v>0</v>
      </c>
    </row>
    <row r="36" spans="1:17" x14ac:dyDescent="0.3">
      <c r="A36" s="38"/>
      <c r="B36" s="105"/>
      <c r="C36" s="106"/>
      <c r="D36" s="107"/>
      <c r="E36" s="107"/>
      <c r="F36" s="94"/>
      <c r="G36" s="108"/>
      <c r="H36" s="106"/>
      <c r="I36" s="106"/>
      <c r="J36" s="106"/>
      <c r="K36" s="106"/>
      <c r="L36" s="106"/>
      <c r="M36" s="106"/>
      <c r="N36" s="106"/>
      <c r="O36" s="109"/>
      <c r="P36" s="94"/>
      <c r="Q36" s="110">
        <f t="shared" si="0"/>
        <v>0</v>
      </c>
    </row>
    <row r="37" spans="1:17" ht="15" thickBot="1" x14ac:dyDescent="0.35">
      <c r="A37" s="39"/>
      <c r="B37" s="105"/>
      <c r="C37" s="106"/>
      <c r="D37" s="107"/>
      <c r="E37" s="107"/>
      <c r="F37" s="94"/>
      <c r="G37" s="108"/>
      <c r="H37" s="106"/>
      <c r="I37" s="106"/>
      <c r="J37" s="106"/>
      <c r="K37" s="106"/>
      <c r="L37" s="106"/>
      <c r="M37" s="106"/>
      <c r="N37" s="106"/>
      <c r="O37" s="109"/>
      <c r="P37" s="94"/>
      <c r="Q37" s="111">
        <f t="shared" si="0"/>
        <v>0</v>
      </c>
    </row>
    <row r="38" spans="1:17" ht="29.4" thickBot="1" x14ac:dyDescent="0.35">
      <c r="A38" s="40" t="s">
        <v>184</v>
      </c>
      <c r="B38" s="112">
        <v>7700</v>
      </c>
      <c r="C38" s="113">
        <v>250</v>
      </c>
      <c r="D38" s="113"/>
      <c r="E38" s="114"/>
      <c r="F38" s="94"/>
      <c r="G38" s="112"/>
      <c r="H38" s="113">
        <v>50</v>
      </c>
      <c r="I38" s="113">
        <v>1250</v>
      </c>
      <c r="J38" s="113"/>
      <c r="K38" s="113">
        <v>300</v>
      </c>
      <c r="L38" s="113"/>
      <c r="M38" s="113">
        <v>300</v>
      </c>
      <c r="N38" s="113"/>
      <c r="O38" s="114"/>
      <c r="P38" s="94"/>
      <c r="Q38" s="115">
        <f>SUM(B38:O38)</f>
        <v>9850</v>
      </c>
    </row>
    <row r="39" spans="1:17" ht="15" thickBot="1" x14ac:dyDescent="0.35">
      <c r="A39" s="41" t="s">
        <v>185</v>
      </c>
      <c r="B39" s="116">
        <f>SUM(B19:B38)</f>
        <v>7700</v>
      </c>
      <c r="C39" s="116">
        <f t="shared" ref="C39:O39" si="1">SUM(C19:C38)</f>
        <v>250</v>
      </c>
      <c r="D39" s="116">
        <f t="shared" si="1"/>
        <v>0</v>
      </c>
      <c r="E39" s="116">
        <f t="shared" si="1"/>
        <v>0</v>
      </c>
      <c r="F39" s="116">
        <f t="shared" si="1"/>
        <v>0</v>
      </c>
      <c r="G39" s="116">
        <f t="shared" si="1"/>
        <v>0</v>
      </c>
      <c r="H39" s="116">
        <f t="shared" si="1"/>
        <v>50</v>
      </c>
      <c r="I39" s="116">
        <f t="shared" si="1"/>
        <v>1250</v>
      </c>
      <c r="J39" s="116">
        <f t="shared" si="1"/>
        <v>516.55999999999995</v>
      </c>
      <c r="K39" s="116">
        <f t="shared" si="1"/>
        <v>300</v>
      </c>
      <c r="L39" s="116">
        <f t="shared" si="1"/>
        <v>0</v>
      </c>
      <c r="M39" s="116">
        <f t="shared" si="1"/>
        <v>300</v>
      </c>
      <c r="N39" s="116">
        <f t="shared" si="1"/>
        <v>0</v>
      </c>
      <c r="O39" s="116">
        <f t="shared" si="1"/>
        <v>0</v>
      </c>
      <c r="P39" s="117"/>
      <c r="Q39" s="118">
        <f>SUM(Q19:Q38)</f>
        <v>10366.56</v>
      </c>
    </row>
    <row r="40" spans="1:17" x14ac:dyDescent="0.3">
      <c r="Q40" s="42" t="s">
        <v>186</v>
      </c>
    </row>
    <row r="42" spans="1:17" ht="21" customHeight="1" x14ac:dyDescent="0.3">
      <c r="A42" s="660" t="s">
        <v>187</v>
      </c>
      <c r="B42" s="660"/>
      <c r="C42" s="660"/>
      <c r="D42" s="660"/>
      <c r="E42" s="660"/>
      <c r="F42" s="660"/>
      <c r="G42" s="660"/>
      <c r="H42" s="660"/>
    </row>
    <row r="43" spans="1:17" x14ac:dyDescent="0.3">
      <c r="A43" s="660"/>
      <c r="B43" s="660"/>
      <c r="C43" s="660"/>
      <c r="D43" s="660"/>
      <c r="E43" s="660"/>
      <c r="F43" s="660"/>
      <c r="G43" s="660"/>
      <c r="H43" s="660"/>
    </row>
    <row r="44" spans="1:17" x14ac:dyDescent="0.3">
      <c r="A44" s="660"/>
      <c r="B44" s="660"/>
      <c r="C44" s="660"/>
      <c r="D44" s="660"/>
      <c r="E44" s="660"/>
      <c r="F44" s="660"/>
      <c r="G44" s="660"/>
      <c r="H44" s="660"/>
    </row>
    <row r="45" spans="1:17" ht="15.6" x14ac:dyDescent="0.3">
      <c r="A45" s="13" t="s">
        <v>188</v>
      </c>
      <c r="B45" s="653" t="s">
        <v>325</v>
      </c>
      <c r="C45" s="654"/>
      <c r="D45" s="654"/>
      <c r="E45" s="14"/>
    </row>
    <row r="46" spans="1:17" ht="15.6" x14ac:dyDescent="0.3">
      <c r="A46" s="13" t="s">
        <v>190</v>
      </c>
      <c r="B46" s="653" t="s">
        <v>325</v>
      </c>
      <c r="C46" s="654"/>
      <c r="D46" s="654"/>
      <c r="E46" s="661"/>
    </row>
    <row r="47" spans="1:17" ht="15.6" x14ac:dyDescent="0.3">
      <c r="A47" s="13"/>
      <c r="B47" s="9"/>
      <c r="C47" s="9"/>
      <c r="D47" s="9"/>
      <c r="E47" s="9"/>
    </row>
    <row r="48" spans="1:17" ht="15.6" x14ac:dyDescent="0.3">
      <c r="A48" s="13"/>
      <c r="B48" s="9"/>
      <c r="C48" s="9"/>
      <c r="D48" s="9"/>
      <c r="E48" s="9"/>
    </row>
    <row r="49" spans="1:8" x14ac:dyDescent="0.3">
      <c r="A49" s="662" t="s">
        <v>192</v>
      </c>
      <c r="B49" s="662"/>
      <c r="C49" s="662"/>
      <c r="D49" s="662"/>
      <c r="E49" s="662"/>
      <c r="F49" s="662"/>
      <c r="G49" s="662"/>
      <c r="H49" s="662"/>
    </row>
    <row r="50" spans="1:8" x14ac:dyDescent="0.3">
      <c r="A50" s="662"/>
      <c r="B50" s="662"/>
      <c r="C50" s="662"/>
      <c r="D50" s="662"/>
      <c r="E50" s="662"/>
      <c r="F50" s="662"/>
      <c r="G50" s="662"/>
      <c r="H50" s="662"/>
    </row>
    <row r="51" spans="1:8" ht="15.6" x14ac:dyDescent="0.3">
      <c r="A51" s="13" t="s">
        <v>193</v>
      </c>
      <c r="B51" s="653" t="s">
        <v>326</v>
      </c>
      <c r="C51" s="654"/>
      <c r="D51" s="654"/>
      <c r="E51" s="661"/>
    </row>
    <row r="52" spans="1:8" ht="15.6" x14ac:dyDescent="0.3">
      <c r="A52" s="13" t="s">
        <v>194</v>
      </c>
      <c r="B52" s="653" t="s">
        <v>327</v>
      </c>
      <c r="C52" s="654"/>
      <c r="D52" s="654"/>
      <c r="E52" s="661"/>
    </row>
    <row r="53" spans="1:8" ht="15.6" x14ac:dyDescent="0.3">
      <c r="A53" s="13"/>
      <c r="B53" s="663"/>
      <c r="C53" s="663"/>
      <c r="D53" s="663"/>
      <c r="E53" s="663"/>
    </row>
    <row r="55" spans="1:8" x14ac:dyDescent="0.3">
      <c r="A55" s="8" t="s">
        <v>195</v>
      </c>
      <c r="B55" s="43" t="s">
        <v>196</v>
      </c>
      <c r="C55" s="43"/>
      <c r="D55" s="43"/>
      <c r="E55" s="43"/>
    </row>
    <row r="56" spans="1:8" x14ac:dyDescent="0.3">
      <c r="B56" s="43" t="s">
        <v>197</v>
      </c>
      <c r="C56" s="43"/>
      <c r="D56" s="43"/>
      <c r="E56" s="43"/>
    </row>
  </sheetData>
  <mergeCells count="11">
    <mergeCell ref="B46:E46"/>
    <mergeCell ref="A49:H50"/>
    <mergeCell ref="B51:E51"/>
    <mergeCell ref="B52:E52"/>
    <mergeCell ref="B53:E53"/>
    <mergeCell ref="B45:D45"/>
    <mergeCell ref="B7:D7"/>
    <mergeCell ref="B15:O15"/>
    <mergeCell ref="B17:E17"/>
    <mergeCell ref="G17:O17"/>
    <mergeCell ref="A42:H44"/>
  </mergeCells>
  <hyperlinks>
    <hyperlink ref="B55" r:id="rId1" xr:uid="{63978ACD-76ED-4AA3-8B0B-9A387CDBC33A}"/>
    <hyperlink ref="B56" r:id="rId2" xr:uid="{FD55EC11-A411-4D6A-A664-8566E320F0E2}"/>
  </hyperlinks>
  <pageMargins left="0.7" right="0.7" top="0.75" bottom="0.75" header="0.3" footer="0.3"/>
  <pageSetup scale="50" orientation="landscape" r:id="rId3"/>
  <legacyDrawing r:id="rId4"/>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63513-1E19-419D-AD05-4F8252C4B305}">
  <sheetPr>
    <pageSetUpPr fitToPage="1"/>
  </sheetPr>
  <dimension ref="A1:Q49"/>
  <sheetViews>
    <sheetView topLeftCell="A6" zoomScale="87" zoomScaleNormal="70" workbookViewId="0">
      <selection activeCell="H30" sqref="H30"/>
    </sheetView>
  </sheetViews>
  <sheetFormatPr defaultColWidth="8.88671875" defaultRowHeight="14.4" x14ac:dyDescent="0.3"/>
  <cols>
    <col min="1" max="1" width="33.5546875" style="126" customWidth="1"/>
    <col min="2" max="5" width="15.33203125" style="126" customWidth="1"/>
    <col min="6" max="6" width="1.6640625" style="126" customWidth="1"/>
    <col min="7" max="7" width="10.6640625" style="126" customWidth="1"/>
    <col min="8" max="8" width="14" style="126" customWidth="1"/>
    <col min="9" max="9" width="10.6640625" style="126" customWidth="1"/>
    <col min="10" max="10" width="13.33203125" style="126" customWidth="1"/>
    <col min="11" max="11" width="14" style="126" customWidth="1"/>
    <col min="12" max="12" width="15.33203125" style="126" customWidth="1"/>
    <col min="13" max="14" width="10.6640625" style="126" customWidth="1"/>
    <col min="15" max="15" width="19.88671875" style="126" customWidth="1"/>
    <col min="16" max="16" width="2.33203125" style="126" customWidth="1"/>
    <col min="17" max="17" width="12.664062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398</v>
      </c>
      <c r="C7" s="634"/>
      <c r="D7" s="634"/>
      <c r="E7" s="132"/>
      <c r="G7" s="127"/>
      <c r="H7" s="127"/>
      <c r="I7" s="127"/>
      <c r="J7" s="127"/>
      <c r="K7" s="127"/>
      <c r="L7" s="127"/>
      <c r="M7" s="127"/>
      <c r="N7" s="127"/>
      <c r="O7" s="127"/>
      <c r="P7" s="127"/>
      <c r="Q7" s="127"/>
    </row>
    <row r="8" spans="1:17" ht="15.6" x14ac:dyDescent="0.3">
      <c r="A8" s="131" t="s">
        <v>154</v>
      </c>
      <c r="B8" s="133" t="s">
        <v>155</v>
      </c>
      <c r="C8" s="251"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6" t="s">
        <v>156</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t="s">
        <v>399</v>
      </c>
      <c r="B20" s="238"/>
      <c r="C20" s="239"/>
      <c r="D20" s="240"/>
      <c r="E20" s="240"/>
      <c r="F20" s="183"/>
      <c r="G20" s="241">
        <v>2060</v>
      </c>
      <c r="H20" s="242"/>
      <c r="I20" s="242"/>
      <c r="J20" s="242"/>
      <c r="K20" s="242" t="s">
        <v>249</v>
      </c>
      <c r="L20" s="242"/>
      <c r="M20" s="242" t="s">
        <v>249</v>
      </c>
      <c r="N20" s="242"/>
      <c r="O20" s="243"/>
      <c r="P20" s="183"/>
      <c r="Q20" s="244">
        <f t="shared" ref="Q20:Q30" si="0">SUM(B20:O20)</f>
        <v>2060</v>
      </c>
    </row>
    <row r="21" spans="1:17" x14ac:dyDescent="0.3">
      <c r="A21" s="163" t="s">
        <v>400</v>
      </c>
      <c r="B21" s="245"/>
      <c r="C21" s="242"/>
      <c r="D21" s="246"/>
      <c r="E21" s="246"/>
      <c r="F21" s="183"/>
      <c r="G21" s="241"/>
      <c r="H21" s="242"/>
      <c r="I21" s="242"/>
      <c r="J21" s="242">
        <v>3400</v>
      </c>
      <c r="K21" s="242"/>
      <c r="L21" s="242"/>
      <c r="M21" s="242"/>
      <c r="N21" s="242"/>
      <c r="O21" s="243"/>
      <c r="P21" s="183"/>
      <c r="Q21" s="247">
        <f t="shared" si="0"/>
        <v>3400</v>
      </c>
    </row>
    <row r="22" spans="1:17" x14ac:dyDescent="0.3">
      <c r="A22" s="163" t="s">
        <v>401</v>
      </c>
      <c r="B22" s="245"/>
      <c r="C22" s="242"/>
      <c r="D22" s="246"/>
      <c r="E22" s="246"/>
      <c r="F22" s="183"/>
      <c r="G22" s="241"/>
      <c r="H22" s="242"/>
      <c r="I22" s="242"/>
      <c r="J22" s="242"/>
      <c r="K22" s="242"/>
      <c r="L22" s="242"/>
      <c r="M22" s="242"/>
      <c r="N22" s="242"/>
      <c r="O22" s="243"/>
      <c r="P22" s="183"/>
      <c r="Q22" s="247">
        <f t="shared" si="0"/>
        <v>0</v>
      </c>
    </row>
    <row r="23" spans="1:17" x14ac:dyDescent="0.3">
      <c r="A23" s="163"/>
      <c r="B23" s="245"/>
      <c r="C23" s="242"/>
      <c r="D23" s="246"/>
      <c r="E23" s="246"/>
      <c r="F23" s="183"/>
      <c r="G23" s="241"/>
      <c r="H23" s="242"/>
      <c r="I23" s="242"/>
      <c r="J23" s="242"/>
      <c r="K23" s="242"/>
      <c r="L23" s="242"/>
      <c r="M23" s="242"/>
      <c r="N23" s="242"/>
      <c r="O23" s="243"/>
      <c r="P23" s="183"/>
      <c r="Q23" s="247">
        <f t="shared" si="0"/>
        <v>0</v>
      </c>
    </row>
    <row r="24" spans="1:17" x14ac:dyDescent="0.3">
      <c r="A24" s="163"/>
      <c r="B24" s="245"/>
      <c r="C24" s="242"/>
      <c r="D24" s="246"/>
      <c r="E24" s="246"/>
      <c r="F24" s="183"/>
      <c r="G24" s="241"/>
      <c r="H24" s="242"/>
      <c r="I24" s="242"/>
      <c r="J24" s="242"/>
      <c r="K24" s="242"/>
      <c r="L24" s="242"/>
      <c r="M24" s="242"/>
      <c r="N24" s="242"/>
      <c r="O24" s="243"/>
      <c r="P24" s="183"/>
      <c r="Q24" s="247">
        <f t="shared" si="0"/>
        <v>0</v>
      </c>
    </row>
    <row r="25" spans="1:17" x14ac:dyDescent="0.3">
      <c r="A25" s="163"/>
      <c r="B25" s="245"/>
      <c r="C25" s="242"/>
      <c r="D25" s="246"/>
      <c r="E25" s="246"/>
      <c r="F25" s="183"/>
      <c r="G25" s="241"/>
      <c r="H25" s="242"/>
      <c r="I25" s="242"/>
      <c r="J25" s="242"/>
      <c r="K25" s="242"/>
      <c r="L25" s="242"/>
      <c r="M25" s="242"/>
      <c r="N25" s="242"/>
      <c r="O25" s="243"/>
      <c r="P25" s="183"/>
      <c r="Q25" s="247">
        <f t="shared" si="0"/>
        <v>0</v>
      </c>
    </row>
    <row r="26" spans="1:17" x14ac:dyDescent="0.3">
      <c r="A26" s="163"/>
      <c r="B26" s="245"/>
      <c r="C26" s="242"/>
      <c r="D26" s="246"/>
      <c r="E26" s="246"/>
      <c r="F26" s="183"/>
      <c r="G26" s="241"/>
      <c r="H26" s="242"/>
      <c r="I26" s="242"/>
      <c r="J26" s="242"/>
      <c r="K26" s="242"/>
      <c r="L26" s="242"/>
      <c r="M26" s="242"/>
      <c r="N26" s="242"/>
      <c r="O26" s="243"/>
      <c r="P26" s="183"/>
      <c r="Q26" s="247">
        <f t="shared" si="0"/>
        <v>0</v>
      </c>
    </row>
    <row r="27" spans="1:17" x14ac:dyDescent="0.3">
      <c r="A27" s="163"/>
      <c r="B27" s="245"/>
      <c r="C27" s="242"/>
      <c r="D27" s="246"/>
      <c r="E27" s="246"/>
      <c r="F27" s="183"/>
      <c r="G27" s="241"/>
      <c r="H27" s="242"/>
      <c r="I27" s="242"/>
      <c r="J27" s="242"/>
      <c r="K27" s="242"/>
      <c r="L27" s="242"/>
      <c r="M27" s="242"/>
      <c r="N27" s="242"/>
      <c r="O27" s="243"/>
      <c r="P27" s="183"/>
      <c r="Q27" s="247">
        <f t="shared" si="0"/>
        <v>0</v>
      </c>
    </row>
    <row r="28" spans="1:17" x14ac:dyDescent="0.3">
      <c r="A28" s="163"/>
      <c r="B28" s="245"/>
      <c r="C28" s="242"/>
      <c r="D28" s="246"/>
      <c r="E28" s="246"/>
      <c r="F28" s="183"/>
      <c r="G28" s="241"/>
      <c r="H28" s="242"/>
      <c r="I28" s="242"/>
      <c r="J28" s="242"/>
      <c r="K28" s="242"/>
      <c r="L28" s="242"/>
      <c r="M28" s="242"/>
      <c r="N28" s="242"/>
      <c r="O28" s="243"/>
      <c r="P28" s="183"/>
      <c r="Q28" s="247">
        <f t="shared" si="0"/>
        <v>0</v>
      </c>
    </row>
    <row r="29" spans="1:17" x14ac:dyDescent="0.3">
      <c r="A29" s="163"/>
      <c r="B29" s="245"/>
      <c r="C29" s="242"/>
      <c r="D29" s="246"/>
      <c r="E29" s="246"/>
      <c r="F29" s="183"/>
      <c r="G29" s="241"/>
      <c r="H29" s="242"/>
      <c r="I29" s="242"/>
      <c r="J29" s="242"/>
      <c r="K29" s="242"/>
      <c r="L29" s="242"/>
      <c r="M29" s="242"/>
      <c r="N29" s="242"/>
      <c r="O29" s="243"/>
      <c r="P29" s="183"/>
      <c r="Q29" s="247">
        <f t="shared" si="0"/>
        <v>0</v>
      </c>
    </row>
    <row r="30" spans="1:17" ht="15" thickBot="1" x14ac:dyDescent="0.35">
      <c r="A30" s="167"/>
      <c r="B30" s="245"/>
      <c r="C30" s="242"/>
      <c r="D30" s="246"/>
      <c r="E30" s="246"/>
      <c r="F30" s="183"/>
      <c r="G30" s="241"/>
      <c r="H30" s="242"/>
      <c r="I30" s="242"/>
      <c r="J30" s="242"/>
      <c r="K30" s="242"/>
      <c r="L30" s="242"/>
      <c r="M30" s="242"/>
      <c r="N30" s="242"/>
      <c r="O30" s="243"/>
      <c r="P30" s="183"/>
      <c r="Q30" s="248">
        <f t="shared" si="0"/>
        <v>0</v>
      </c>
    </row>
    <row r="31" spans="1:17" ht="29.4" thickBot="1" x14ac:dyDescent="0.35">
      <c r="A31" s="169" t="s">
        <v>184</v>
      </c>
      <c r="B31" s="180">
        <v>25896.2</v>
      </c>
      <c r="C31" s="181">
        <v>4389.5</v>
      </c>
      <c r="D31" s="181">
        <v>6173.28</v>
      </c>
      <c r="E31" s="182">
        <v>2474.08</v>
      </c>
      <c r="F31" s="183"/>
      <c r="G31" s="180"/>
      <c r="H31" s="181"/>
      <c r="I31" s="181"/>
      <c r="J31" s="181"/>
      <c r="K31" s="181">
        <v>25</v>
      </c>
      <c r="L31" s="181"/>
      <c r="M31" s="181">
        <v>2940</v>
      </c>
      <c r="N31" s="181"/>
      <c r="O31" s="182"/>
      <c r="P31" s="183"/>
      <c r="Q31" s="184">
        <f>SUM(B31:O31)</f>
        <v>41898.060000000005</v>
      </c>
    </row>
    <row r="32" spans="1:17" ht="15" thickBot="1" x14ac:dyDescent="0.35">
      <c r="A32" s="173" t="s">
        <v>185</v>
      </c>
      <c r="B32" s="185">
        <f>SUM(B20:B31)</f>
        <v>25896.2</v>
      </c>
      <c r="C32" s="185">
        <f t="shared" ref="C32:O32" si="1">SUM(C20:C31)</f>
        <v>4389.5</v>
      </c>
      <c r="D32" s="185">
        <f t="shared" si="1"/>
        <v>6173.28</v>
      </c>
      <c r="E32" s="185">
        <f t="shared" si="1"/>
        <v>2474.08</v>
      </c>
      <c r="F32" s="185">
        <f t="shared" si="1"/>
        <v>0</v>
      </c>
      <c r="G32" s="185">
        <f t="shared" si="1"/>
        <v>2060</v>
      </c>
      <c r="H32" s="185">
        <f t="shared" si="1"/>
        <v>0</v>
      </c>
      <c r="I32" s="185">
        <f t="shared" si="1"/>
        <v>0</v>
      </c>
      <c r="J32" s="185">
        <f t="shared" si="1"/>
        <v>3400</v>
      </c>
      <c r="K32" s="185">
        <f t="shared" si="1"/>
        <v>25</v>
      </c>
      <c r="L32" s="185">
        <f t="shared" si="1"/>
        <v>0</v>
      </c>
      <c r="M32" s="185">
        <f t="shared" si="1"/>
        <v>2940</v>
      </c>
      <c r="N32" s="185">
        <f t="shared" si="1"/>
        <v>0</v>
      </c>
      <c r="O32" s="185">
        <f t="shared" si="1"/>
        <v>0</v>
      </c>
      <c r="P32" s="189"/>
      <c r="Q32" s="190">
        <f>SUM(Q19:Q31)</f>
        <v>47358.060000000005</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402</v>
      </c>
      <c r="C38" s="634"/>
      <c r="D38" s="634"/>
      <c r="E38" s="132"/>
    </row>
    <row r="39" spans="1:17" ht="15.6" x14ac:dyDescent="0.3">
      <c r="A39" s="131" t="s">
        <v>190</v>
      </c>
      <c r="B39" s="729" t="s">
        <v>402</v>
      </c>
      <c r="C39" s="730"/>
      <c r="D39" s="730"/>
      <c r="E39" s="731"/>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403</v>
      </c>
      <c r="C44" s="634"/>
      <c r="D44" s="634"/>
      <c r="E44" s="635"/>
    </row>
    <row r="45" spans="1:17" ht="15.6" x14ac:dyDescent="0.3">
      <c r="A45" s="131" t="s">
        <v>194</v>
      </c>
      <c r="B45" s="633" t="s">
        <v>404</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D38"/>
    <mergeCell ref="B7:D7"/>
    <mergeCell ref="B15:O15"/>
    <mergeCell ref="B17:E17"/>
    <mergeCell ref="G17:O17"/>
    <mergeCell ref="A35:H37"/>
    <mergeCell ref="B39:E39"/>
    <mergeCell ref="A42:H43"/>
    <mergeCell ref="B44:E44"/>
    <mergeCell ref="B45:E45"/>
    <mergeCell ref="B46:E46"/>
  </mergeCells>
  <hyperlinks>
    <hyperlink ref="B48" r:id="rId1" xr:uid="{A2096E27-8B46-42B2-A17C-EC14103B54FA}"/>
    <hyperlink ref="B49" r:id="rId2" xr:uid="{01BB040C-135D-4CBD-9399-388D72D60D77}"/>
  </hyperlinks>
  <pageMargins left="0.7" right="0.7" top="0.75" bottom="0.75" header="0.3" footer="0.3"/>
  <pageSetup scale="51" orientation="landscape" r:id="rId3"/>
  <legacyDrawing r:id="rId4"/>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8EA3D-B818-4452-9056-3C6477E2040D}">
  <sheetPr>
    <pageSetUpPr fitToPage="1"/>
  </sheetPr>
  <dimension ref="A1:Q49"/>
  <sheetViews>
    <sheetView topLeftCell="A6" zoomScale="87" zoomScaleNormal="70" workbookViewId="0">
      <selection activeCell="B32" sqref="B32:O32"/>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4" style="8" customWidth="1"/>
    <col min="9" max="9" width="10.664062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340</v>
      </c>
      <c r="C7" s="654"/>
      <c r="D7" s="654"/>
      <c r="E7" s="14"/>
      <c r="G7" s="9"/>
      <c r="H7" s="9"/>
      <c r="I7" s="9"/>
      <c r="J7" s="9"/>
      <c r="K7" s="9"/>
      <c r="L7" s="9"/>
      <c r="M7" s="9"/>
      <c r="N7" s="9"/>
      <c r="O7" s="9"/>
      <c r="P7" s="9"/>
      <c r="Q7" s="9"/>
    </row>
    <row r="8" spans="1:17" ht="15.6" x14ac:dyDescent="0.3">
      <c r="A8" s="13" t="s">
        <v>154</v>
      </c>
      <c r="B8" s="15" t="s">
        <v>155</v>
      </c>
      <c r="C8" s="16" t="s">
        <v>156</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t="s">
        <v>156</v>
      </c>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16"/>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191"/>
      <c r="C19" s="192"/>
      <c r="D19" s="192"/>
      <c r="E19" s="193"/>
      <c r="F19" s="194"/>
      <c r="G19" s="191"/>
      <c r="H19" s="192"/>
      <c r="I19" s="192"/>
      <c r="J19" s="192"/>
      <c r="K19" s="192"/>
      <c r="L19" s="192"/>
      <c r="M19" s="192"/>
      <c r="N19" s="192"/>
      <c r="O19" s="193"/>
      <c r="P19" s="194"/>
      <c r="Q19" s="193"/>
    </row>
    <row r="20" spans="1:17" x14ac:dyDescent="0.3">
      <c r="A20" s="37" t="s">
        <v>341</v>
      </c>
      <c r="B20" s="195"/>
      <c r="C20" s="196"/>
      <c r="D20" s="197"/>
      <c r="E20" s="197">
        <v>350</v>
      </c>
      <c r="F20" s="194"/>
      <c r="G20" s="198"/>
      <c r="H20" s="199"/>
      <c r="I20" s="199"/>
      <c r="J20" s="199">
        <v>400</v>
      </c>
      <c r="K20" s="199"/>
      <c r="L20" s="199"/>
      <c r="M20" s="199"/>
      <c r="N20" s="199"/>
      <c r="O20" s="200"/>
      <c r="P20" s="194"/>
      <c r="Q20" s="201">
        <f t="shared" ref="Q20:Q30" si="0">SUM(B20:O20)</f>
        <v>750</v>
      </c>
    </row>
    <row r="21" spans="1:17" x14ac:dyDescent="0.3">
      <c r="A21" s="38"/>
      <c r="B21" s="202"/>
      <c r="C21" s="199"/>
      <c r="D21" s="203"/>
      <c r="E21" s="203"/>
      <c r="F21" s="194"/>
      <c r="G21" s="198"/>
      <c r="H21" s="199"/>
      <c r="I21" s="199"/>
      <c r="J21" s="199"/>
      <c r="K21" s="199"/>
      <c r="L21" s="199"/>
      <c r="M21" s="199"/>
      <c r="N21" s="199"/>
      <c r="O21" s="200"/>
      <c r="P21" s="194"/>
      <c r="Q21" s="204">
        <f t="shared" si="0"/>
        <v>0</v>
      </c>
    </row>
    <row r="22" spans="1:17" x14ac:dyDescent="0.3">
      <c r="A22" s="38"/>
      <c r="B22" s="202"/>
      <c r="C22" s="199"/>
      <c r="D22" s="203"/>
      <c r="E22" s="203"/>
      <c r="F22" s="194"/>
      <c r="G22" s="198"/>
      <c r="H22" s="199"/>
      <c r="I22" s="199"/>
      <c r="J22" s="199"/>
      <c r="K22" s="199"/>
      <c r="L22" s="199"/>
      <c r="M22" s="199"/>
      <c r="N22" s="199"/>
      <c r="O22" s="200"/>
      <c r="P22" s="194"/>
      <c r="Q22" s="204">
        <f t="shared" si="0"/>
        <v>0</v>
      </c>
    </row>
    <row r="23" spans="1:17" x14ac:dyDescent="0.3">
      <c r="A23" s="38"/>
      <c r="B23" s="202"/>
      <c r="C23" s="199"/>
      <c r="D23" s="203"/>
      <c r="E23" s="203"/>
      <c r="F23" s="194"/>
      <c r="G23" s="198"/>
      <c r="H23" s="199"/>
      <c r="I23" s="199"/>
      <c r="J23" s="199"/>
      <c r="K23" s="199"/>
      <c r="L23" s="199"/>
      <c r="M23" s="199"/>
      <c r="N23" s="199"/>
      <c r="O23" s="200"/>
      <c r="P23" s="194"/>
      <c r="Q23" s="204">
        <f t="shared" si="0"/>
        <v>0</v>
      </c>
    </row>
    <row r="24" spans="1:17" x14ac:dyDescent="0.3">
      <c r="A24" s="38"/>
      <c r="B24" s="202"/>
      <c r="C24" s="199"/>
      <c r="D24" s="203"/>
      <c r="E24" s="203"/>
      <c r="F24" s="194"/>
      <c r="G24" s="198"/>
      <c r="H24" s="199"/>
      <c r="I24" s="199"/>
      <c r="J24" s="199"/>
      <c r="K24" s="199"/>
      <c r="L24" s="199"/>
      <c r="M24" s="199"/>
      <c r="N24" s="199"/>
      <c r="O24" s="200"/>
      <c r="P24" s="194"/>
      <c r="Q24" s="204">
        <f t="shared" si="0"/>
        <v>0</v>
      </c>
    </row>
    <row r="25" spans="1:17" x14ac:dyDescent="0.3">
      <c r="A25" s="38"/>
      <c r="B25" s="202"/>
      <c r="C25" s="199"/>
      <c r="D25" s="203"/>
      <c r="E25" s="203"/>
      <c r="F25" s="194"/>
      <c r="G25" s="198"/>
      <c r="H25" s="199"/>
      <c r="I25" s="199"/>
      <c r="J25" s="199"/>
      <c r="K25" s="199"/>
      <c r="L25" s="199"/>
      <c r="M25" s="199"/>
      <c r="N25" s="199"/>
      <c r="O25" s="200"/>
      <c r="P25" s="194"/>
      <c r="Q25" s="204">
        <f t="shared" si="0"/>
        <v>0</v>
      </c>
    </row>
    <row r="26" spans="1:17" x14ac:dyDescent="0.3">
      <c r="A26" s="38"/>
      <c r="B26" s="202"/>
      <c r="C26" s="199"/>
      <c r="D26" s="203"/>
      <c r="E26" s="203"/>
      <c r="F26" s="194"/>
      <c r="G26" s="198"/>
      <c r="H26" s="199"/>
      <c r="I26" s="199"/>
      <c r="J26" s="199"/>
      <c r="K26" s="199"/>
      <c r="L26" s="199"/>
      <c r="M26" s="199"/>
      <c r="N26" s="199"/>
      <c r="O26" s="200"/>
      <c r="P26" s="194"/>
      <c r="Q26" s="204">
        <f t="shared" si="0"/>
        <v>0</v>
      </c>
    </row>
    <row r="27" spans="1:17" x14ac:dyDescent="0.3">
      <c r="A27" s="38"/>
      <c r="B27" s="202"/>
      <c r="C27" s="199"/>
      <c r="D27" s="203"/>
      <c r="E27" s="203"/>
      <c r="F27" s="194"/>
      <c r="G27" s="198"/>
      <c r="H27" s="199"/>
      <c r="I27" s="199"/>
      <c r="J27" s="199"/>
      <c r="K27" s="199"/>
      <c r="L27" s="199"/>
      <c r="M27" s="199"/>
      <c r="N27" s="199"/>
      <c r="O27" s="200"/>
      <c r="P27" s="194"/>
      <c r="Q27" s="204">
        <f t="shared" si="0"/>
        <v>0</v>
      </c>
    </row>
    <row r="28" spans="1:17" x14ac:dyDescent="0.3">
      <c r="A28" s="38"/>
      <c r="B28" s="202"/>
      <c r="C28" s="199"/>
      <c r="D28" s="203"/>
      <c r="E28" s="203"/>
      <c r="F28" s="194"/>
      <c r="G28" s="198"/>
      <c r="H28" s="199"/>
      <c r="I28" s="199"/>
      <c r="J28" s="199"/>
      <c r="K28" s="199"/>
      <c r="L28" s="199"/>
      <c r="M28" s="199"/>
      <c r="N28" s="199"/>
      <c r="O28" s="200"/>
      <c r="P28" s="194"/>
      <c r="Q28" s="204">
        <f t="shared" si="0"/>
        <v>0</v>
      </c>
    </row>
    <row r="29" spans="1:17" x14ac:dyDescent="0.3">
      <c r="A29" s="38"/>
      <c r="B29" s="202"/>
      <c r="C29" s="199"/>
      <c r="D29" s="203"/>
      <c r="E29" s="203"/>
      <c r="F29" s="194"/>
      <c r="G29" s="198"/>
      <c r="H29" s="199"/>
      <c r="I29" s="199"/>
      <c r="J29" s="199"/>
      <c r="K29" s="199"/>
      <c r="L29" s="199"/>
      <c r="M29" s="199"/>
      <c r="N29" s="199"/>
      <c r="O29" s="200"/>
      <c r="P29" s="194"/>
      <c r="Q29" s="204">
        <f t="shared" si="0"/>
        <v>0</v>
      </c>
    </row>
    <row r="30" spans="1:17" ht="15" thickBot="1" x14ac:dyDescent="0.35">
      <c r="A30" s="39"/>
      <c r="B30" s="202"/>
      <c r="C30" s="199"/>
      <c r="D30" s="203"/>
      <c r="E30" s="203"/>
      <c r="F30" s="194"/>
      <c r="G30" s="198"/>
      <c r="H30" s="199"/>
      <c r="I30" s="199"/>
      <c r="J30" s="199"/>
      <c r="K30" s="199"/>
      <c r="L30" s="199"/>
      <c r="M30" s="199"/>
      <c r="N30" s="199"/>
      <c r="O30" s="200"/>
      <c r="P30" s="194"/>
      <c r="Q30" s="205">
        <f t="shared" si="0"/>
        <v>0</v>
      </c>
    </row>
    <row r="31" spans="1:17" ht="29.4" thickBot="1" x14ac:dyDescent="0.35">
      <c r="A31" s="40" t="s">
        <v>184</v>
      </c>
      <c r="B31" s="206">
        <v>9200</v>
      </c>
      <c r="C31" s="207">
        <v>730</v>
      </c>
      <c r="D31" s="207">
        <v>540</v>
      </c>
      <c r="E31" s="208">
        <v>3200</v>
      </c>
      <c r="F31" s="194"/>
      <c r="G31" s="206"/>
      <c r="H31" s="207"/>
      <c r="I31" s="207"/>
      <c r="J31" s="207">
        <v>85</v>
      </c>
      <c r="K31" s="207">
        <v>250</v>
      </c>
      <c r="L31" s="207"/>
      <c r="M31" s="207">
        <v>600</v>
      </c>
      <c r="N31" s="207">
        <v>250</v>
      </c>
      <c r="O31" s="208"/>
      <c r="P31" s="194"/>
      <c r="Q31" s="193">
        <f>SUM(B31:O31)</f>
        <v>14855</v>
      </c>
    </row>
    <row r="32" spans="1:17" ht="15" thickBot="1" x14ac:dyDescent="0.35">
      <c r="A32" s="41" t="s">
        <v>185</v>
      </c>
      <c r="B32" s="209">
        <f>SUM(B19:B31)</f>
        <v>9200</v>
      </c>
      <c r="C32" s="209">
        <f t="shared" ref="C32:O32" si="1">SUM(C19:C31)</f>
        <v>730</v>
      </c>
      <c r="D32" s="209">
        <f t="shared" si="1"/>
        <v>540</v>
      </c>
      <c r="E32" s="209">
        <f t="shared" si="1"/>
        <v>3550</v>
      </c>
      <c r="F32" s="209">
        <f t="shared" si="1"/>
        <v>0</v>
      </c>
      <c r="G32" s="209">
        <f t="shared" si="1"/>
        <v>0</v>
      </c>
      <c r="H32" s="209">
        <f t="shared" si="1"/>
        <v>0</v>
      </c>
      <c r="I32" s="209">
        <f t="shared" si="1"/>
        <v>0</v>
      </c>
      <c r="J32" s="209">
        <f t="shared" si="1"/>
        <v>485</v>
      </c>
      <c r="K32" s="209">
        <f t="shared" si="1"/>
        <v>250</v>
      </c>
      <c r="L32" s="209">
        <f t="shared" si="1"/>
        <v>0</v>
      </c>
      <c r="M32" s="209">
        <f t="shared" si="1"/>
        <v>600</v>
      </c>
      <c r="N32" s="209">
        <f t="shared" si="1"/>
        <v>250</v>
      </c>
      <c r="O32" s="209">
        <f t="shared" si="1"/>
        <v>0</v>
      </c>
      <c r="P32" s="213"/>
      <c r="Q32" s="214">
        <f>SUM(Q19:Q31)</f>
        <v>15605</v>
      </c>
    </row>
    <row r="33" spans="1:17" x14ac:dyDescent="0.3">
      <c r="B33" s="8" t="s">
        <v>342</v>
      </c>
      <c r="E33" s="8" t="s">
        <v>343</v>
      </c>
      <c r="J33" s="8" t="s">
        <v>344</v>
      </c>
      <c r="N33" s="8" t="s">
        <v>345</v>
      </c>
      <c r="Q33" s="42" t="s">
        <v>186</v>
      </c>
    </row>
    <row r="35" spans="1:17" ht="21" customHeight="1" x14ac:dyDescent="0.3">
      <c r="A35" s="660" t="s">
        <v>187</v>
      </c>
      <c r="B35" s="660"/>
      <c r="C35" s="660"/>
      <c r="D35" s="660"/>
      <c r="E35" s="660"/>
      <c r="F35" s="660"/>
      <c r="G35" s="660"/>
      <c r="H35" s="660"/>
    </row>
    <row r="36" spans="1:17" x14ac:dyDescent="0.3">
      <c r="A36" s="660"/>
      <c r="B36" s="660"/>
      <c r="C36" s="660"/>
      <c r="D36" s="660"/>
      <c r="E36" s="660"/>
      <c r="F36" s="660"/>
      <c r="G36" s="660"/>
      <c r="H36" s="660"/>
    </row>
    <row r="37" spans="1:17" x14ac:dyDescent="0.3">
      <c r="A37" s="660"/>
      <c r="B37" s="660"/>
      <c r="C37" s="660"/>
      <c r="D37" s="660"/>
      <c r="E37" s="660"/>
      <c r="F37" s="660"/>
      <c r="G37" s="660"/>
      <c r="H37" s="660"/>
    </row>
    <row r="38" spans="1:17" ht="15.6" x14ac:dyDescent="0.3">
      <c r="A38" s="13" t="s">
        <v>188</v>
      </c>
      <c r="B38" s="653" t="s">
        <v>346</v>
      </c>
      <c r="C38" s="654"/>
      <c r="D38" s="654"/>
      <c r="E38" s="14"/>
    </row>
    <row r="39" spans="1:17" ht="15.6" x14ac:dyDescent="0.3">
      <c r="A39" s="13" t="s">
        <v>190</v>
      </c>
      <c r="B39" s="653" t="s">
        <v>346</v>
      </c>
      <c r="C39" s="654"/>
      <c r="D39" s="654"/>
      <c r="E39" s="661"/>
    </row>
    <row r="40" spans="1:17" ht="15.6" x14ac:dyDescent="0.3">
      <c r="A40" s="13"/>
      <c r="B40" s="9"/>
      <c r="C40" s="9"/>
      <c r="D40" s="9"/>
      <c r="E40" s="9"/>
    </row>
    <row r="41" spans="1:17" ht="15.6" x14ac:dyDescent="0.3">
      <c r="A41" s="13"/>
      <c r="B41" s="9"/>
      <c r="C41" s="9"/>
      <c r="D41" s="9"/>
      <c r="E41" s="9"/>
    </row>
    <row r="42" spans="1:17" x14ac:dyDescent="0.3">
      <c r="A42" s="662" t="s">
        <v>192</v>
      </c>
      <c r="B42" s="662"/>
      <c r="C42" s="662"/>
      <c r="D42" s="662"/>
      <c r="E42" s="662"/>
      <c r="F42" s="662"/>
      <c r="G42" s="662"/>
      <c r="H42" s="662"/>
    </row>
    <row r="43" spans="1:17" x14ac:dyDescent="0.3">
      <c r="A43" s="662"/>
      <c r="B43" s="662"/>
      <c r="C43" s="662"/>
      <c r="D43" s="662"/>
      <c r="E43" s="662"/>
      <c r="F43" s="662"/>
      <c r="G43" s="662"/>
      <c r="H43" s="662"/>
    </row>
    <row r="44" spans="1:17" ht="15.6" x14ac:dyDescent="0.3">
      <c r="A44" s="13" t="s">
        <v>193</v>
      </c>
      <c r="B44" s="653"/>
      <c r="C44" s="654"/>
      <c r="D44" s="654"/>
      <c r="E44" s="661"/>
    </row>
    <row r="45" spans="1:17" ht="15.6" x14ac:dyDescent="0.3">
      <c r="A45" s="13" t="s">
        <v>194</v>
      </c>
      <c r="B45" s="653"/>
      <c r="C45" s="654"/>
      <c r="D45" s="654"/>
      <c r="E45" s="661"/>
    </row>
    <row r="46" spans="1:17" ht="15.6" x14ac:dyDescent="0.3">
      <c r="A46" s="13"/>
      <c r="B46" s="663"/>
      <c r="C46" s="663"/>
      <c r="D46" s="663"/>
      <c r="E46" s="663"/>
    </row>
    <row r="48" spans="1:17" x14ac:dyDescent="0.3">
      <c r="A48" s="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FA4EDFD3-F32C-4F01-8DC5-215FC8EE9DD9}"/>
    <hyperlink ref="B49" r:id="rId2" xr:uid="{5ED55990-1286-473F-AB8C-E963E43A5F93}"/>
  </hyperlinks>
  <pageMargins left="0.7" right="0.7" top="0.75" bottom="0.75" header="0.3" footer="0.3"/>
  <pageSetup scale="51" orientation="landscape" r:id="rId3"/>
  <legacy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EE64B-BB47-4BFB-87D3-08EAFF04D114}">
  <dimension ref="A1"/>
  <sheetViews>
    <sheetView topLeftCell="A19" workbookViewId="0"/>
  </sheetViews>
  <sheetFormatPr defaultRowHeight="14.4" x14ac:dyDescent="0.3"/>
  <sheetData/>
  <pageMargins left="0.7" right="0.7" top="0.75" bottom="0.75" header="0.3" footer="0.3"/>
  <pageSetup orientation="landscape" r:id="rId1"/>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8EB00-AB8C-49DB-ACB3-17662EF3C85A}">
  <sheetPr>
    <pageSetUpPr fitToPage="1"/>
  </sheetPr>
  <dimension ref="A1:Q49"/>
  <sheetViews>
    <sheetView zoomScale="87" zoomScaleNormal="70" workbookViewId="0">
      <selection activeCell="B32" sqref="B32:O32"/>
    </sheetView>
  </sheetViews>
  <sheetFormatPr defaultColWidth="8.88671875" defaultRowHeight="14.4" x14ac:dyDescent="0.3"/>
  <cols>
    <col min="1" max="1" width="33.5546875" style="8" customWidth="1"/>
    <col min="2" max="5" width="15.33203125" style="8" customWidth="1"/>
    <col min="6" max="6" width="1.6640625" style="8" customWidth="1"/>
    <col min="7" max="7" width="10.6640625" style="8" customWidth="1"/>
    <col min="8" max="8" width="14" style="8" customWidth="1"/>
    <col min="9" max="9" width="10.6640625" style="8" customWidth="1"/>
    <col min="10" max="10" width="13.33203125" style="8" customWidth="1"/>
    <col min="11" max="11" width="14" style="8" customWidth="1"/>
    <col min="12" max="12" width="15.33203125" style="8" customWidth="1"/>
    <col min="13" max="14" width="10.6640625" style="8" customWidth="1"/>
    <col min="15" max="15" width="19.88671875" style="8" customWidth="1"/>
    <col min="16" max="16" width="2.33203125" style="8" customWidth="1"/>
    <col min="17" max="17" width="12.6640625" style="8" customWidth="1"/>
    <col min="18" max="16384" width="8.88671875" style="8"/>
  </cols>
  <sheetData>
    <row r="1" spans="1:17" ht="21" x14ac:dyDescent="0.4">
      <c r="A1" s="7" t="s">
        <v>148</v>
      </c>
      <c r="G1" s="9"/>
      <c r="H1" s="9"/>
      <c r="I1" s="9"/>
      <c r="J1" s="9"/>
      <c r="K1" s="9"/>
      <c r="L1" s="9"/>
      <c r="M1" s="9"/>
      <c r="N1" s="9"/>
      <c r="O1" s="9"/>
      <c r="P1" s="9"/>
      <c r="Q1" s="9"/>
    </row>
    <row r="2" spans="1:17" ht="21" x14ac:dyDescent="0.4">
      <c r="A2" s="7" t="s">
        <v>149</v>
      </c>
      <c r="G2" s="9"/>
      <c r="H2" s="9"/>
      <c r="I2" s="9"/>
      <c r="J2" s="9"/>
      <c r="K2" s="9"/>
      <c r="L2" s="9"/>
      <c r="M2" s="9"/>
      <c r="N2" s="9"/>
      <c r="O2" s="9"/>
      <c r="P2" s="9"/>
      <c r="Q2" s="9"/>
    </row>
    <row r="3" spans="1:17" ht="15.6" x14ac:dyDescent="0.3">
      <c r="A3" s="10" t="s">
        <v>150</v>
      </c>
      <c r="G3" s="9"/>
      <c r="H3" s="9"/>
      <c r="I3" s="9"/>
      <c r="J3" s="9"/>
      <c r="K3" s="9"/>
      <c r="L3" s="9"/>
      <c r="M3" s="9"/>
      <c r="N3" s="9"/>
      <c r="O3" s="9"/>
      <c r="P3" s="9"/>
      <c r="Q3" s="9"/>
    </row>
    <row r="4" spans="1:17" ht="15.6" x14ac:dyDescent="0.3">
      <c r="A4" s="11" t="s">
        <v>151</v>
      </c>
      <c r="G4" s="9"/>
      <c r="H4" s="9"/>
      <c r="I4" s="9"/>
      <c r="J4" s="9"/>
      <c r="K4" s="9"/>
      <c r="L4" s="9"/>
      <c r="M4" s="9"/>
      <c r="N4" s="9"/>
      <c r="O4" s="9"/>
      <c r="P4" s="9"/>
      <c r="Q4" s="9"/>
    </row>
    <row r="5" spans="1:17" ht="15.6" x14ac:dyDescent="0.3">
      <c r="A5" s="10"/>
      <c r="G5" s="9"/>
      <c r="H5" s="9"/>
      <c r="I5" s="9"/>
      <c r="J5" s="9"/>
      <c r="K5" s="9"/>
      <c r="L5" s="9"/>
      <c r="M5" s="9"/>
      <c r="N5" s="9"/>
      <c r="O5" s="9"/>
      <c r="P5" s="9"/>
      <c r="Q5" s="9"/>
    </row>
    <row r="6" spans="1:17" x14ac:dyDescent="0.3">
      <c r="A6" s="12"/>
      <c r="G6" s="9"/>
      <c r="H6" s="9"/>
      <c r="I6" s="9"/>
      <c r="J6" s="9"/>
      <c r="K6" s="9"/>
      <c r="L6" s="9"/>
      <c r="M6" s="9"/>
      <c r="N6" s="9"/>
      <c r="O6" s="9"/>
      <c r="P6" s="9"/>
      <c r="Q6" s="9"/>
    </row>
    <row r="7" spans="1:17" ht="15.6" x14ac:dyDescent="0.3">
      <c r="A7" s="13" t="s">
        <v>152</v>
      </c>
      <c r="B7" s="653" t="s">
        <v>302</v>
      </c>
      <c r="C7" s="654"/>
      <c r="D7" s="654"/>
      <c r="E7" s="14"/>
      <c r="G7" s="9"/>
      <c r="H7" s="9"/>
      <c r="I7" s="9"/>
      <c r="J7" s="9"/>
      <c r="K7" s="9"/>
      <c r="L7" s="9"/>
      <c r="M7" s="9"/>
      <c r="N7" s="9"/>
      <c r="O7" s="9"/>
      <c r="P7" s="9"/>
      <c r="Q7" s="9"/>
    </row>
    <row r="8" spans="1:17" ht="15.6" x14ac:dyDescent="0.3">
      <c r="A8" s="13" t="s">
        <v>154</v>
      </c>
      <c r="B8" s="15" t="s">
        <v>155</v>
      </c>
      <c r="C8" s="16" t="s">
        <v>303</v>
      </c>
      <c r="D8" s="17" t="s">
        <v>157</v>
      </c>
      <c r="E8" s="17"/>
      <c r="G8" s="9"/>
      <c r="M8" s="9"/>
      <c r="N8" s="9"/>
      <c r="O8" s="9"/>
      <c r="P8" s="9"/>
      <c r="Q8" s="9"/>
    </row>
    <row r="9" spans="1:17" ht="15.6" x14ac:dyDescent="0.3">
      <c r="A9" s="13"/>
      <c r="B9" s="15" t="s">
        <v>158</v>
      </c>
      <c r="C9" s="18"/>
      <c r="D9" s="17" t="s">
        <v>159</v>
      </c>
      <c r="E9" s="17"/>
      <c r="G9" s="9"/>
      <c r="M9" s="9"/>
      <c r="N9" s="9"/>
      <c r="O9" s="9"/>
      <c r="P9" s="9"/>
      <c r="Q9" s="9"/>
    </row>
    <row r="10" spans="1:17" ht="15.6" x14ac:dyDescent="0.3">
      <c r="A10" s="13"/>
      <c r="B10" s="9"/>
      <c r="C10" s="9"/>
      <c r="D10" s="9"/>
      <c r="E10" s="9"/>
      <c r="G10" s="9"/>
      <c r="H10" s="9"/>
      <c r="I10" s="9"/>
      <c r="J10" s="9"/>
      <c r="K10" s="9"/>
      <c r="L10" s="9"/>
      <c r="M10" s="9"/>
      <c r="N10" s="9"/>
      <c r="O10" s="9"/>
      <c r="P10" s="9"/>
      <c r="Q10" s="9"/>
    </row>
    <row r="11" spans="1:17" ht="15.6" x14ac:dyDescent="0.3">
      <c r="A11" s="13" t="s">
        <v>160</v>
      </c>
      <c r="B11" s="15" t="s">
        <v>161</v>
      </c>
      <c r="C11" s="19" t="s">
        <v>303</v>
      </c>
      <c r="G11" s="9"/>
      <c r="H11" s="9"/>
      <c r="I11" s="9"/>
      <c r="J11" s="9"/>
      <c r="K11" s="9"/>
      <c r="L11" s="9"/>
      <c r="M11" s="9"/>
      <c r="N11" s="9"/>
      <c r="O11" s="9"/>
      <c r="P11" s="9"/>
      <c r="Q11" s="9"/>
    </row>
    <row r="12" spans="1:17" x14ac:dyDescent="0.3">
      <c r="B12" s="15" t="s">
        <v>162</v>
      </c>
      <c r="C12" s="16"/>
      <c r="G12" s="9"/>
      <c r="H12" s="9"/>
      <c r="I12" s="9"/>
      <c r="J12" s="9"/>
      <c r="K12" s="9"/>
      <c r="L12" s="9"/>
      <c r="M12" s="9"/>
      <c r="N12" s="9"/>
      <c r="O12" s="9"/>
      <c r="P12" s="9"/>
      <c r="Q12" s="9"/>
    </row>
    <row r="13" spans="1:17" ht="15.6" x14ac:dyDescent="0.3">
      <c r="A13" s="13"/>
      <c r="B13" s="15" t="s">
        <v>163</v>
      </c>
      <c r="C13" s="16"/>
      <c r="D13" s="9"/>
      <c r="E13" s="9"/>
      <c r="G13" s="9"/>
      <c r="H13" s="9"/>
      <c r="I13" s="9"/>
      <c r="J13" s="9"/>
      <c r="K13" s="9"/>
      <c r="L13" s="9"/>
      <c r="M13" s="9"/>
      <c r="N13" s="9"/>
      <c r="O13" s="9"/>
      <c r="P13" s="9"/>
      <c r="Q13" s="9"/>
    </row>
    <row r="14" spans="1:17" ht="15.6" x14ac:dyDescent="0.3">
      <c r="A14" s="13"/>
      <c r="B14" s="9"/>
      <c r="C14" s="9"/>
      <c r="D14" s="9"/>
      <c r="E14" s="9"/>
      <c r="G14" s="9"/>
      <c r="H14" s="9"/>
      <c r="I14" s="9"/>
      <c r="J14" s="9"/>
      <c r="K14" s="9"/>
      <c r="L14" s="9"/>
      <c r="M14" s="9"/>
      <c r="N14" s="9"/>
      <c r="O14" s="9"/>
      <c r="P14" s="9"/>
      <c r="Q14" s="9"/>
    </row>
    <row r="15" spans="1:17" x14ac:dyDescent="0.3">
      <c r="B15" s="655" t="s">
        <v>164</v>
      </c>
      <c r="C15" s="655"/>
      <c r="D15" s="655"/>
      <c r="E15" s="655"/>
      <c r="F15" s="655"/>
      <c r="G15" s="655"/>
      <c r="H15" s="655"/>
      <c r="I15" s="655"/>
      <c r="J15" s="655"/>
      <c r="K15" s="655"/>
      <c r="L15" s="655"/>
      <c r="M15" s="655"/>
      <c r="N15" s="655"/>
      <c r="O15" s="655"/>
      <c r="P15" s="9"/>
      <c r="Q15" s="9"/>
    </row>
    <row r="16" spans="1:17" ht="15" thickBot="1" x14ac:dyDescent="0.35">
      <c r="B16" s="20"/>
      <c r="C16" s="20"/>
      <c r="D16" s="20"/>
      <c r="E16" s="20"/>
      <c r="F16" s="20"/>
      <c r="G16" s="20"/>
      <c r="H16" s="20"/>
      <c r="I16" s="20"/>
      <c r="J16" s="20"/>
      <c r="K16" s="20"/>
      <c r="L16" s="20"/>
      <c r="M16" s="20"/>
      <c r="N16" s="20"/>
      <c r="O16" s="20"/>
      <c r="P16" s="9"/>
      <c r="Q16" s="9"/>
    </row>
    <row r="17" spans="1:17" x14ac:dyDescent="0.3">
      <c r="B17" s="656" t="s">
        <v>165</v>
      </c>
      <c r="C17" s="657"/>
      <c r="D17" s="657"/>
      <c r="E17" s="657"/>
      <c r="F17" s="21"/>
      <c r="G17" s="658" t="s">
        <v>166</v>
      </c>
      <c r="H17" s="658"/>
      <c r="I17" s="658"/>
      <c r="J17" s="658"/>
      <c r="K17" s="658"/>
      <c r="L17" s="658"/>
      <c r="M17" s="658"/>
      <c r="N17" s="658"/>
      <c r="O17" s="659"/>
      <c r="P17" s="22"/>
      <c r="Q17" s="23" t="s">
        <v>167</v>
      </c>
    </row>
    <row r="18" spans="1:17" ht="58.2" thickBot="1" x14ac:dyDescent="0.35">
      <c r="B18" s="24" t="s">
        <v>168</v>
      </c>
      <c r="C18" s="25" t="s">
        <v>169</v>
      </c>
      <c r="D18" s="25" t="s">
        <v>170</v>
      </c>
      <c r="E18" s="25" t="s">
        <v>171</v>
      </c>
      <c r="F18" s="26"/>
      <c r="G18" s="27" t="s">
        <v>172</v>
      </c>
      <c r="H18" s="27" t="s">
        <v>173</v>
      </c>
      <c r="I18" s="27" t="s">
        <v>174</v>
      </c>
      <c r="J18" s="27" t="s">
        <v>175</v>
      </c>
      <c r="K18" s="27" t="s">
        <v>176</v>
      </c>
      <c r="L18" s="27" t="s">
        <v>177</v>
      </c>
      <c r="M18" s="27" t="s">
        <v>178</v>
      </c>
      <c r="N18" s="28" t="s">
        <v>179</v>
      </c>
      <c r="O18" s="29" t="s">
        <v>180</v>
      </c>
      <c r="P18" s="30"/>
      <c r="Q18" s="31" t="s">
        <v>181</v>
      </c>
    </row>
    <row r="19" spans="1:17" ht="15" thickBot="1" x14ac:dyDescent="0.35">
      <c r="A19" s="32" t="s">
        <v>182</v>
      </c>
      <c r="B19" s="191"/>
      <c r="C19" s="192"/>
      <c r="D19" s="192"/>
      <c r="E19" s="193"/>
      <c r="F19" s="194"/>
      <c r="G19" s="191"/>
      <c r="H19" s="192"/>
      <c r="I19" s="192"/>
      <c r="J19" s="192"/>
      <c r="K19" s="192"/>
      <c r="L19" s="192"/>
      <c r="M19" s="192"/>
      <c r="N19" s="192"/>
      <c r="O19" s="193"/>
      <c r="P19" s="194"/>
      <c r="Q19" s="193"/>
    </row>
    <row r="20" spans="1:17" x14ac:dyDescent="0.3">
      <c r="A20" s="37" t="s">
        <v>304</v>
      </c>
      <c r="B20" s="195"/>
      <c r="C20" s="196"/>
      <c r="D20" s="197"/>
      <c r="E20" s="197"/>
      <c r="F20" s="194"/>
      <c r="G20" s="198">
        <v>735</v>
      </c>
      <c r="H20" s="199"/>
      <c r="I20" s="199"/>
      <c r="J20" s="199"/>
      <c r="K20" s="199"/>
      <c r="L20" s="199"/>
      <c r="M20" s="199"/>
      <c r="N20" s="199"/>
      <c r="O20" s="200"/>
      <c r="P20" s="194"/>
      <c r="Q20" s="201">
        <f t="shared" ref="Q20:Q30" si="0">SUM(B20:O20)</f>
        <v>735</v>
      </c>
    </row>
    <row r="21" spans="1:17" x14ac:dyDescent="0.3">
      <c r="A21" s="38"/>
      <c r="B21" s="202"/>
      <c r="C21" s="199"/>
      <c r="D21" s="203"/>
      <c r="E21" s="203"/>
      <c r="F21" s="194"/>
      <c r="G21" s="198"/>
      <c r="H21" s="199"/>
      <c r="I21" s="199"/>
      <c r="J21" s="199"/>
      <c r="K21" s="199"/>
      <c r="L21" s="199"/>
      <c r="M21" s="199"/>
      <c r="N21" s="199"/>
      <c r="O21" s="200"/>
      <c r="P21" s="194"/>
      <c r="Q21" s="204">
        <f t="shared" si="0"/>
        <v>0</v>
      </c>
    </row>
    <row r="22" spans="1:17" x14ac:dyDescent="0.3">
      <c r="A22" s="38"/>
      <c r="B22" s="202"/>
      <c r="C22" s="199"/>
      <c r="D22" s="203"/>
      <c r="E22" s="203"/>
      <c r="F22" s="194"/>
      <c r="G22" s="198"/>
      <c r="H22" s="199"/>
      <c r="I22" s="199"/>
      <c r="J22" s="199"/>
      <c r="K22" s="199"/>
      <c r="L22" s="199"/>
      <c r="M22" s="199"/>
      <c r="N22" s="199"/>
      <c r="O22" s="200"/>
      <c r="P22" s="194"/>
      <c r="Q22" s="204">
        <f t="shared" si="0"/>
        <v>0</v>
      </c>
    </row>
    <row r="23" spans="1:17" x14ac:dyDescent="0.3">
      <c r="A23" s="38"/>
      <c r="B23" s="202"/>
      <c r="C23" s="199"/>
      <c r="D23" s="203"/>
      <c r="E23" s="203"/>
      <c r="F23" s="194"/>
      <c r="G23" s="198"/>
      <c r="H23" s="199"/>
      <c r="I23" s="199"/>
      <c r="J23" s="199"/>
      <c r="K23" s="199"/>
      <c r="L23" s="199"/>
      <c r="M23" s="199"/>
      <c r="N23" s="199"/>
      <c r="O23" s="200"/>
      <c r="P23" s="194"/>
      <c r="Q23" s="204">
        <f t="shared" si="0"/>
        <v>0</v>
      </c>
    </row>
    <row r="24" spans="1:17" x14ac:dyDescent="0.3">
      <c r="A24" s="38"/>
      <c r="B24" s="202"/>
      <c r="C24" s="199"/>
      <c r="D24" s="203"/>
      <c r="E24" s="203"/>
      <c r="F24" s="194"/>
      <c r="G24" s="198"/>
      <c r="H24" s="199"/>
      <c r="I24" s="199"/>
      <c r="J24" s="199"/>
      <c r="K24" s="199"/>
      <c r="L24" s="199"/>
      <c r="M24" s="199"/>
      <c r="N24" s="199"/>
      <c r="O24" s="200"/>
      <c r="P24" s="194"/>
      <c r="Q24" s="204">
        <f t="shared" si="0"/>
        <v>0</v>
      </c>
    </row>
    <row r="25" spans="1:17" x14ac:dyDescent="0.3">
      <c r="A25" s="38"/>
      <c r="B25" s="202"/>
      <c r="C25" s="199"/>
      <c r="D25" s="203"/>
      <c r="E25" s="203"/>
      <c r="F25" s="194"/>
      <c r="G25" s="198"/>
      <c r="H25" s="199"/>
      <c r="I25" s="199"/>
      <c r="J25" s="199"/>
      <c r="K25" s="199"/>
      <c r="L25" s="199"/>
      <c r="M25" s="199"/>
      <c r="N25" s="199"/>
      <c r="O25" s="200"/>
      <c r="P25" s="194"/>
      <c r="Q25" s="204">
        <f t="shared" si="0"/>
        <v>0</v>
      </c>
    </row>
    <row r="26" spans="1:17" x14ac:dyDescent="0.3">
      <c r="A26" s="38"/>
      <c r="B26" s="202"/>
      <c r="C26" s="199"/>
      <c r="D26" s="203"/>
      <c r="E26" s="203"/>
      <c r="F26" s="194"/>
      <c r="G26" s="198"/>
      <c r="H26" s="199"/>
      <c r="I26" s="199"/>
      <c r="J26" s="199"/>
      <c r="K26" s="199"/>
      <c r="L26" s="199"/>
      <c r="M26" s="199"/>
      <c r="N26" s="199"/>
      <c r="O26" s="200"/>
      <c r="P26" s="194"/>
      <c r="Q26" s="204">
        <f t="shared" si="0"/>
        <v>0</v>
      </c>
    </row>
    <row r="27" spans="1:17" x14ac:dyDescent="0.3">
      <c r="A27" s="38"/>
      <c r="B27" s="202"/>
      <c r="C27" s="199"/>
      <c r="D27" s="203"/>
      <c r="E27" s="203"/>
      <c r="F27" s="194"/>
      <c r="G27" s="198"/>
      <c r="H27" s="199"/>
      <c r="I27" s="199"/>
      <c r="J27" s="199"/>
      <c r="K27" s="199"/>
      <c r="L27" s="199"/>
      <c r="M27" s="199"/>
      <c r="N27" s="199"/>
      <c r="O27" s="200"/>
      <c r="P27" s="194"/>
      <c r="Q27" s="204">
        <f t="shared" si="0"/>
        <v>0</v>
      </c>
    </row>
    <row r="28" spans="1:17" x14ac:dyDescent="0.3">
      <c r="A28" s="38"/>
      <c r="B28" s="202"/>
      <c r="C28" s="199"/>
      <c r="D28" s="203"/>
      <c r="E28" s="203"/>
      <c r="F28" s="194"/>
      <c r="G28" s="198"/>
      <c r="H28" s="199"/>
      <c r="I28" s="199"/>
      <c r="J28" s="199"/>
      <c r="K28" s="199"/>
      <c r="L28" s="199"/>
      <c r="M28" s="199"/>
      <c r="N28" s="199"/>
      <c r="O28" s="200"/>
      <c r="P28" s="194"/>
      <c r="Q28" s="204">
        <f t="shared" si="0"/>
        <v>0</v>
      </c>
    </row>
    <row r="29" spans="1:17" x14ac:dyDescent="0.3">
      <c r="A29" s="38"/>
      <c r="B29" s="202"/>
      <c r="C29" s="199"/>
      <c r="D29" s="203"/>
      <c r="E29" s="203"/>
      <c r="F29" s="194"/>
      <c r="G29" s="198"/>
      <c r="H29" s="199"/>
      <c r="I29" s="199"/>
      <c r="J29" s="199"/>
      <c r="K29" s="199"/>
      <c r="L29" s="199"/>
      <c r="M29" s="199"/>
      <c r="N29" s="199"/>
      <c r="O29" s="200"/>
      <c r="P29" s="194"/>
      <c r="Q29" s="204">
        <f t="shared" si="0"/>
        <v>0</v>
      </c>
    </row>
    <row r="30" spans="1:17" ht="15" thickBot="1" x14ac:dyDescent="0.35">
      <c r="A30" s="39"/>
      <c r="B30" s="202"/>
      <c r="C30" s="199"/>
      <c r="D30" s="203"/>
      <c r="E30" s="203"/>
      <c r="F30" s="194"/>
      <c r="G30" s="198"/>
      <c r="H30" s="199"/>
      <c r="I30" s="199"/>
      <c r="J30" s="199"/>
      <c r="K30" s="199"/>
      <c r="L30" s="199"/>
      <c r="M30" s="199"/>
      <c r="N30" s="199"/>
      <c r="O30" s="200"/>
      <c r="P30" s="194"/>
      <c r="Q30" s="205">
        <f t="shared" si="0"/>
        <v>0</v>
      </c>
    </row>
    <row r="31" spans="1:17" ht="29.4" thickBot="1" x14ac:dyDescent="0.35">
      <c r="A31" s="40" t="s">
        <v>184</v>
      </c>
      <c r="B31" s="206">
        <v>56677.73</v>
      </c>
      <c r="C31" s="207"/>
      <c r="D31" s="207"/>
      <c r="E31" s="208">
        <v>5200</v>
      </c>
      <c r="F31" s="194"/>
      <c r="G31" s="206"/>
      <c r="H31" s="207">
        <v>526.24</v>
      </c>
      <c r="I31" s="207"/>
      <c r="J31" s="207"/>
      <c r="K31" s="207">
        <v>1000</v>
      </c>
      <c r="L31" s="207"/>
      <c r="M31" s="207">
        <v>2080</v>
      </c>
      <c r="N31" s="207"/>
      <c r="O31" s="208"/>
      <c r="P31" s="194"/>
      <c r="Q31" s="193">
        <f>SUM(B31:O31)</f>
        <v>65483.97</v>
      </c>
    </row>
    <row r="32" spans="1:17" ht="15" thickBot="1" x14ac:dyDescent="0.35">
      <c r="A32" s="41" t="s">
        <v>185</v>
      </c>
      <c r="B32" s="209">
        <f>SUM(B20:B31)</f>
        <v>56677.73</v>
      </c>
      <c r="C32" s="209">
        <f t="shared" ref="C32:O32" si="1">SUM(C20:C31)</f>
        <v>0</v>
      </c>
      <c r="D32" s="209">
        <f t="shared" si="1"/>
        <v>0</v>
      </c>
      <c r="E32" s="209">
        <f t="shared" si="1"/>
        <v>5200</v>
      </c>
      <c r="F32" s="209">
        <f t="shared" si="1"/>
        <v>0</v>
      </c>
      <c r="G32" s="209">
        <f t="shared" si="1"/>
        <v>735</v>
      </c>
      <c r="H32" s="209">
        <f t="shared" si="1"/>
        <v>526.24</v>
      </c>
      <c r="I32" s="209">
        <f t="shared" si="1"/>
        <v>0</v>
      </c>
      <c r="J32" s="209">
        <f t="shared" si="1"/>
        <v>0</v>
      </c>
      <c r="K32" s="209">
        <f t="shared" si="1"/>
        <v>1000</v>
      </c>
      <c r="L32" s="209">
        <f t="shared" si="1"/>
        <v>0</v>
      </c>
      <c r="M32" s="209">
        <f t="shared" si="1"/>
        <v>2080</v>
      </c>
      <c r="N32" s="209">
        <f t="shared" si="1"/>
        <v>0</v>
      </c>
      <c r="O32" s="209">
        <f t="shared" si="1"/>
        <v>0</v>
      </c>
      <c r="P32" s="213"/>
      <c r="Q32" s="214">
        <f>SUM(Q19:Q31)</f>
        <v>66218.97</v>
      </c>
    </row>
    <row r="33" spans="1:17" x14ac:dyDescent="0.3">
      <c r="Q33" s="42" t="s">
        <v>186</v>
      </c>
    </row>
    <row r="35" spans="1:17" ht="21" customHeight="1" x14ac:dyDescent="0.3">
      <c r="A35" s="660" t="s">
        <v>187</v>
      </c>
      <c r="B35" s="660"/>
      <c r="C35" s="660"/>
      <c r="D35" s="660"/>
      <c r="E35" s="660"/>
      <c r="F35" s="660"/>
      <c r="G35" s="660"/>
      <c r="H35" s="660"/>
    </row>
    <row r="36" spans="1:17" x14ac:dyDescent="0.3">
      <c r="A36" s="660"/>
      <c r="B36" s="660"/>
      <c r="C36" s="660"/>
      <c r="D36" s="660"/>
      <c r="E36" s="660"/>
      <c r="F36" s="660"/>
      <c r="G36" s="660"/>
      <c r="H36" s="660"/>
    </row>
    <row r="37" spans="1:17" x14ac:dyDescent="0.3">
      <c r="A37" s="660"/>
      <c r="B37" s="660"/>
      <c r="C37" s="660"/>
      <c r="D37" s="660"/>
      <c r="E37" s="660"/>
      <c r="F37" s="660"/>
      <c r="G37" s="660"/>
      <c r="H37" s="660"/>
    </row>
    <row r="38" spans="1:17" ht="15.6" x14ac:dyDescent="0.3">
      <c r="A38" s="13" t="s">
        <v>188</v>
      </c>
      <c r="B38" s="653" t="s">
        <v>305</v>
      </c>
      <c r="C38" s="654"/>
      <c r="D38" s="654"/>
      <c r="E38" s="14"/>
    </row>
    <row r="39" spans="1:17" ht="15.6" x14ac:dyDescent="0.3">
      <c r="A39" s="13" t="s">
        <v>190</v>
      </c>
      <c r="B39" s="653" t="s">
        <v>305</v>
      </c>
      <c r="C39" s="654"/>
      <c r="D39" s="654"/>
      <c r="E39" s="661"/>
    </row>
    <row r="40" spans="1:17" ht="15.6" x14ac:dyDescent="0.3">
      <c r="A40" s="13"/>
      <c r="B40" s="9"/>
      <c r="C40" s="9"/>
      <c r="D40" s="9"/>
      <c r="E40" s="9"/>
    </row>
    <row r="41" spans="1:17" ht="15.6" x14ac:dyDescent="0.3">
      <c r="A41" s="13"/>
      <c r="B41" s="9"/>
      <c r="C41" s="9"/>
      <c r="D41" s="9"/>
      <c r="E41" s="9"/>
    </row>
    <row r="42" spans="1:17" x14ac:dyDescent="0.3">
      <c r="A42" s="662" t="s">
        <v>192</v>
      </c>
      <c r="B42" s="662"/>
      <c r="C42" s="662"/>
      <c r="D42" s="662"/>
      <c r="E42" s="662"/>
      <c r="F42" s="662"/>
      <c r="G42" s="662"/>
      <c r="H42" s="662"/>
    </row>
    <row r="43" spans="1:17" x14ac:dyDescent="0.3">
      <c r="A43" s="662"/>
      <c r="B43" s="662"/>
      <c r="C43" s="662"/>
      <c r="D43" s="662"/>
      <c r="E43" s="662"/>
      <c r="F43" s="662"/>
      <c r="G43" s="662"/>
      <c r="H43" s="662"/>
    </row>
    <row r="44" spans="1:17" ht="15.6" x14ac:dyDescent="0.3">
      <c r="A44" s="13" t="s">
        <v>193</v>
      </c>
      <c r="B44" s="653" t="s">
        <v>306</v>
      </c>
      <c r="C44" s="654"/>
      <c r="D44" s="654"/>
      <c r="E44" s="661"/>
    </row>
    <row r="45" spans="1:17" ht="15.6" x14ac:dyDescent="0.3">
      <c r="A45" s="13" t="s">
        <v>194</v>
      </c>
      <c r="B45" s="653" t="s">
        <v>307</v>
      </c>
      <c r="C45" s="654"/>
      <c r="D45" s="654"/>
      <c r="E45" s="661"/>
    </row>
    <row r="46" spans="1:17" ht="15.6" x14ac:dyDescent="0.3">
      <c r="A46" s="13"/>
      <c r="B46" s="663"/>
      <c r="C46" s="663"/>
      <c r="D46" s="663"/>
      <c r="E46" s="663"/>
    </row>
    <row r="48" spans="1:17" x14ac:dyDescent="0.3">
      <c r="A48" s="8" t="s">
        <v>195</v>
      </c>
      <c r="B48" s="43" t="s">
        <v>196</v>
      </c>
      <c r="C48" s="43"/>
      <c r="D48" s="43"/>
      <c r="E48" s="43"/>
    </row>
    <row r="49" spans="2:5" x14ac:dyDescent="0.3">
      <c r="B49" s="43" t="s">
        <v>197</v>
      </c>
      <c r="C49" s="43"/>
      <c r="D49" s="43"/>
      <c r="E49" s="43"/>
    </row>
  </sheetData>
  <mergeCells count="11">
    <mergeCell ref="B39:E39"/>
    <mergeCell ref="A42:H43"/>
    <mergeCell ref="B44:E44"/>
    <mergeCell ref="B45:E45"/>
    <mergeCell ref="B46:E46"/>
    <mergeCell ref="B38:D38"/>
    <mergeCell ref="B7:D7"/>
    <mergeCell ref="B15:O15"/>
    <mergeCell ref="B17:E17"/>
    <mergeCell ref="G17:O17"/>
    <mergeCell ref="A35:H37"/>
  </mergeCells>
  <hyperlinks>
    <hyperlink ref="B48" r:id="rId1" xr:uid="{612E28AD-76DD-4FB5-98F1-EACFED79E478}"/>
    <hyperlink ref="B49" r:id="rId2" xr:uid="{1C37D447-C7C2-46AD-8135-399181ED275C}"/>
  </hyperlinks>
  <pageMargins left="0.7" right="0.7" top="0.75" bottom="0.75" header="0.3" footer="0.3"/>
  <pageSetup scale="51" orientation="landscape" r:id="rId3"/>
  <headerFooter>
    <oddFooter>Page &amp;P of &amp;N</oddFooter>
  </headerFooter>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0C5A-D0D8-4F38-A122-D08208EB0196}">
  <sheetPr>
    <pageSetUpPr fitToPage="1"/>
  </sheetPr>
  <dimension ref="A1:Q62"/>
  <sheetViews>
    <sheetView topLeftCell="A33" zoomScale="67" zoomScaleNormal="70" workbookViewId="0">
      <selection activeCell="Q45" sqref="B20:Q45"/>
    </sheetView>
  </sheetViews>
  <sheetFormatPr defaultRowHeight="14.4" x14ac:dyDescent="0.3"/>
  <cols>
    <col min="1" max="1" width="33.5546875" style="389" customWidth="1"/>
    <col min="2" max="5" width="15.21875" style="389" customWidth="1"/>
    <col min="6" max="6" width="1.6640625" style="389" customWidth="1"/>
    <col min="7" max="7" width="10.77734375" style="389" customWidth="1"/>
    <col min="8" max="8" width="14" style="389" customWidth="1"/>
    <col min="9" max="9" width="10.77734375" style="389" customWidth="1"/>
    <col min="10" max="10" width="13.21875" style="389" customWidth="1"/>
    <col min="11" max="11" width="14" style="389" customWidth="1"/>
    <col min="12" max="12" width="15.21875" style="389" customWidth="1"/>
    <col min="13" max="14" width="10.77734375" style="389" customWidth="1"/>
    <col min="15" max="15" width="19.88671875" style="389" customWidth="1"/>
    <col min="16" max="16" width="2.21875" style="389" customWidth="1"/>
    <col min="17" max="17" width="12.77734375" style="389" customWidth="1"/>
    <col min="18" max="16384" width="8.88671875" style="389"/>
  </cols>
  <sheetData>
    <row r="1" spans="1:17" ht="21" x14ac:dyDescent="0.4">
      <c r="A1" s="388" t="s">
        <v>148</v>
      </c>
      <c r="G1" s="390"/>
      <c r="H1" s="390"/>
      <c r="I1" s="390"/>
      <c r="J1" s="390"/>
      <c r="K1" s="390"/>
      <c r="L1" s="390"/>
      <c r="M1" s="390"/>
      <c r="N1" s="390"/>
      <c r="O1" s="390"/>
      <c r="P1" s="390"/>
      <c r="Q1" s="390"/>
    </row>
    <row r="2" spans="1:17" ht="21" x14ac:dyDescent="0.4">
      <c r="A2" s="388" t="s">
        <v>149</v>
      </c>
      <c r="G2" s="390"/>
      <c r="H2" s="390"/>
      <c r="I2" s="390"/>
      <c r="J2" s="390"/>
      <c r="K2" s="390"/>
      <c r="L2" s="390"/>
      <c r="M2" s="390"/>
      <c r="N2" s="390"/>
      <c r="O2" s="390"/>
      <c r="P2" s="390"/>
      <c r="Q2" s="390"/>
    </row>
    <row r="3" spans="1:17" ht="15.6" x14ac:dyDescent="0.3">
      <c r="A3" s="391" t="s">
        <v>150</v>
      </c>
      <c r="G3" s="390"/>
      <c r="H3" s="390"/>
      <c r="I3" s="390"/>
      <c r="J3" s="390"/>
      <c r="K3" s="390"/>
      <c r="L3" s="390"/>
      <c r="M3" s="390"/>
      <c r="N3" s="390"/>
      <c r="O3" s="390"/>
      <c r="P3" s="390"/>
      <c r="Q3" s="390"/>
    </row>
    <row r="4" spans="1:17" ht="15.6" x14ac:dyDescent="0.3">
      <c r="A4" s="392" t="s">
        <v>151</v>
      </c>
      <c r="G4" s="390"/>
      <c r="H4" s="390"/>
      <c r="I4" s="390"/>
      <c r="J4" s="390"/>
      <c r="K4" s="390"/>
      <c r="L4" s="390"/>
      <c r="M4" s="390"/>
      <c r="N4" s="390"/>
      <c r="O4" s="390"/>
      <c r="P4" s="390"/>
      <c r="Q4" s="390"/>
    </row>
    <row r="5" spans="1:17" ht="15.6" x14ac:dyDescent="0.3">
      <c r="A5" s="391"/>
      <c r="G5" s="390"/>
      <c r="H5" s="390"/>
      <c r="I5" s="390"/>
      <c r="J5" s="390"/>
      <c r="K5" s="390"/>
      <c r="L5" s="390"/>
      <c r="M5" s="390"/>
      <c r="N5" s="390"/>
      <c r="O5" s="390"/>
      <c r="P5" s="390"/>
      <c r="Q5" s="390"/>
    </row>
    <row r="6" spans="1:17" x14ac:dyDescent="0.3">
      <c r="A6" s="393"/>
      <c r="G6" s="390"/>
      <c r="H6" s="390"/>
      <c r="I6" s="390"/>
      <c r="J6" s="390"/>
      <c r="K6" s="390"/>
      <c r="L6" s="390"/>
      <c r="M6" s="390"/>
      <c r="N6" s="390"/>
      <c r="O6" s="390"/>
      <c r="P6" s="390"/>
      <c r="Q6" s="390"/>
    </row>
    <row r="7" spans="1:17" ht="15.6" x14ac:dyDescent="0.3">
      <c r="A7" s="394" t="s">
        <v>152</v>
      </c>
      <c r="B7" s="664" t="s">
        <v>809</v>
      </c>
      <c r="C7" s="665"/>
      <c r="D7" s="665"/>
      <c r="E7" s="395"/>
      <c r="G7" s="390"/>
      <c r="H7" s="390"/>
      <c r="I7" s="390"/>
      <c r="J7" s="390"/>
      <c r="K7" s="390"/>
      <c r="L7" s="390"/>
      <c r="M7" s="390"/>
      <c r="N7" s="390"/>
      <c r="O7" s="390"/>
      <c r="P7" s="390"/>
      <c r="Q7" s="390"/>
    </row>
    <row r="8" spans="1:17" ht="15.6" x14ac:dyDescent="0.3">
      <c r="A8" s="394" t="s">
        <v>154</v>
      </c>
      <c r="B8" s="396" t="s">
        <v>155</v>
      </c>
      <c r="C8" s="397" t="s">
        <v>810</v>
      </c>
      <c r="D8" s="398" t="s">
        <v>157</v>
      </c>
      <c r="E8" s="398"/>
      <c r="G8" s="390"/>
      <c r="M8" s="390"/>
      <c r="N8" s="390"/>
      <c r="O8" s="390"/>
      <c r="P8" s="390"/>
      <c r="Q8" s="390"/>
    </row>
    <row r="9" spans="1:17" ht="15.6" x14ac:dyDescent="0.3">
      <c r="A9" s="394"/>
      <c r="B9" s="396" t="s">
        <v>158</v>
      </c>
      <c r="C9" s="399"/>
      <c r="D9" s="398" t="s">
        <v>159</v>
      </c>
      <c r="E9" s="398"/>
      <c r="G9" s="390"/>
      <c r="M9" s="390"/>
      <c r="N9" s="390"/>
      <c r="O9" s="390"/>
      <c r="P9" s="390"/>
      <c r="Q9" s="390"/>
    </row>
    <row r="10" spans="1:17" ht="15.6" x14ac:dyDescent="0.3">
      <c r="A10" s="394"/>
      <c r="B10" s="390"/>
      <c r="C10" s="390"/>
      <c r="D10" s="390"/>
      <c r="E10" s="390"/>
      <c r="G10" s="390"/>
      <c r="H10" s="390"/>
      <c r="I10" s="390"/>
      <c r="J10" s="390"/>
      <c r="K10" s="390"/>
      <c r="L10" s="390"/>
      <c r="M10" s="390"/>
      <c r="N10" s="390"/>
      <c r="O10" s="390"/>
      <c r="P10" s="390"/>
      <c r="Q10" s="390"/>
    </row>
    <row r="11" spans="1:17" ht="15.6" x14ac:dyDescent="0.3">
      <c r="A11" s="394" t="s">
        <v>160</v>
      </c>
      <c r="B11" s="396" t="s">
        <v>161</v>
      </c>
      <c r="C11" s="400" t="s">
        <v>811</v>
      </c>
      <c r="G11" s="390"/>
      <c r="H11" s="390"/>
      <c r="I11" s="390"/>
      <c r="J11" s="390"/>
      <c r="K11" s="390"/>
      <c r="L11" s="390"/>
      <c r="M11" s="390"/>
      <c r="N11" s="390"/>
      <c r="O11" s="390"/>
      <c r="P11" s="390"/>
      <c r="Q11" s="390"/>
    </row>
    <row r="12" spans="1:17" x14ac:dyDescent="0.3">
      <c r="B12" s="396" t="s">
        <v>162</v>
      </c>
      <c r="C12" s="397"/>
      <c r="G12" s="390"/>
      <c r="H12" s="390"/>
      <c r="I12" s="390"/>
      <c r="J12" s="390"/>
      <c r="K12" s="390"/>
      <c r="L12" s="390"/>
      <c r="M12" s="390"/>
      <c r="N12" s="390"/>
      <c r="O12" s="390"/>
      <c r="P12" s="390"/>
      <c r="Q12" s="390"/>
    </row>
    <row r="13" spans="1:17" ht="15.6" x14ac:dyDescent="0.3">
      <c r="A13" s="394"/>
      <c r="B13" s="396" t="s">
        <v>163</v>
      </c>
      <c r="C13" s="397"/>
      <c r="D13" s="390"/>
      <c r="E13" s="390"/>
      <c r="G13" s="390"/>
      <c r="H13" s="390"/>
      <c r="I13" s="390"/>
      <c r="J13" s="390"/>
      <c r="K13" s="390"/>
      <c r="L13" s="390"/>
      <c r="M13" s="390"/>
      <c r="N13" s="390"/>
      <c r="O13" s="390"/>
      <c r="P13" s="390"/>
      <c r="Q13" s="390"/>
    </row>
    <row r="14" spans="1:17" ht="15.6" x14ac:dyDescent="0.3">
      <c r="A14" s="394"/>
      <c r="B14" s="390"/>
      <c r="C14" s="390"/>
      <c r="D14" s="390"/>
      <c r="E14" s="390"/>
      <c r="G14" s="390"/>
      <c r="H14" s="390"/>
      <c r="I14" s="390"/>
      <c r="J14" s="390"/>
      <c r="K14" s="390"/>
      <c r="L14" s="390"/>
      <c r="M14" s="390"/>
      <c r="N14" s="390"/>
      <c r="O14" s="390"/>
      <c r="P14" s="390"/>
      <c r="Q14" s="390"/>
    </row>
    <row r="15" spans="1:17" x14ac:dyDescent="0.3">
      <c r="B15" s="666" t="s">
        <v>164</v>
      </c>
      <c r="C15" s="666"/>
      <c r="D15" s="666"/>
      <c r="E15" s="666"/>
      <c r="F15" s="666"/>
      <c r="G15" s="666"/>
      <c r="H15" s="666"/>
      <c r="I15" s="666"/>
      <c r="J15" s="666"/>
      <c r="K15" s="666"/>
      <c r="L15" s="666"/>
      <c r="M15" s="666"/>
      <c r="N15" s="666"/>
      <c r="O15" s="666"/>
      <c r="P15" s="390"/>
      <c r="Q15" s="390"/>
    </row>
    <row r="16" spans="1:17" ht="15" thickBot="1" x14ac:dyDescent="0.35">
      <c r="B16" s="401"/>
      <c r="C16" s="401"/>
      <c r="D16" s="401"/>
      <c r="E16" s="401"/>
      <c r="F16" s="401"/>
      <c r="G16" s="401"/>
      <c r="H16" s="401"/>
      <c r="I16" s="401"/>
      <c r="J16" s="401"/>
      <c r="K16" s="401"/>
      <c r="L16" s="401"/>
      <c r="M16" s="401"/>
      <c r="N16" s="401"/>
      <c r="O16" s="401"/>
      <c r="P16" s="390"/>
      <c r="Q16" s="390"/>
    </row>
    <row r="17" spans="1:17" x14ac:dyDescent="0.3">
      <c r="B17" s="667" t="s">
        <v>165</v>
      </c>
      <c r="C17" s="668"/>
      <c r="D17" s="668"/>
      <c r="E17" s="668"/>
      <c r="F17" s="402"/>
      <c r="G17" s="669" t="s">
        <v>166</v>
      </c>
      <c r="H17" s="669"/>
      <c r="I17" s="669"/>
      <c r="J17" s="669"/>
      <c r="K17" s="669"/>
      <c r="L17" s="669"/>
      <c r="M17" s="669"/>
      <c r="N17" s="669"/>
      <c r="O17" s="670"/>
      <c r="P17" s="403"/>
      <c r="Q17" s="404" t="s">
        <v>167</v>
      </c>
    </row>
    <row r="18" spans="1:17" ht="58.2" thickBot="1" x14ac:dyDescent="0.35">
      <c r="B18" s="405" t="s">
        <v>168</v>
      </c>
      <c r="C18" s="406" t="s">
        <v>169</v>
      </c>
      <c r="D18" s="406" t="s">
        <v>170</v>
      </c>
      <c r="E18" s="406" t="s">
        <v>171</v>
      </c>
      <c r="F18" s="407"/>
      <c r="G18" s="408" t="s">
        <v>172</v>
      </c>
      <c r="H18" s="408" t="s">
        <v>173</v>
      </c>
      <c r="I18" s="408" t="s">
        <v>174</v>
      </c>
      <c r="J18" s="408" t="s">
        <v>175</v>
      </c>
      <c r="K18" s="408" t="s">
        <v>176</v>
      </c>
      <c r="L18" s="408" t="s">
        <v>177</v>
      </c>
      <c r="M18" s="408" t="s">
        <v>178</v>
      </c>
      <c r="N18" s="409" t="s">
        <v>179</v>
      </c>
      <c r="O18" s="410" t="s">
        <v>180</v>
      </c>
      <c r="P18" s="411"/>
      <c r="Q18" s="412" t="s">
        <v>181</v>
      </c>
    </row>
    <row r="19" spans="1:17" ht="15" thickBot="1" x14ac:dyDescent="0.35">
      <c r="A19" s="413" t="s">
        <v>182</v>
      </c>
      <c r="B19" s="414"/>
      <c r="C19" s="415"/>
      <c r="D19" s="415"/>
      <c r="E19" s="416"/>
      <c r="F19" s="417"/>
      <c r="G19" s="414"/>
      <c r="H19" s="415"/>
      <c r="I19" s="415"/>
      <c r="J19" s="415"/>
      <c r="K19" s="415"/>
      <c r="L19" s="415"/>
      <c r="M19" s="415"/>
      <c r="N19" s="415"/>
      <c r="O19" s="416"/>
      <c r="P19" s="417"/>
      <c r="Q19" s="416"/>
    </row>
    <row r="20" spans="1:17" x14ac:dyDescent="0.3">
      <c r="A20" s="418" t="s">
        <v>812</v>
      </c>
      <c r="B20" s="435"/>
      <c r="C20" s="436"/>
      <c r="D20" s="437"/>
      <c r="E20" s="437"/>
      <c r="F20" s="438"/>
      <c r="G20" s="439"/>
      <c r="H20" s="440"/>
      <c r="I20" s="440"/>
      <c r="J20" s="440">
        <v>4.5999999999999996</v>
      </c>
      <c r="K20" s="440"/>
      <c r="L20" s="440"/>
      <c r="M20" s="440"/>
      <c r="N20" s="440"/>
      <c r="O20" s="441"/>
      <c r="P20" s="438"/>
      <c r="Q20" s="442">
        <f t="shared" ref="Q20:Q43" si="0">SUM(B20:O20)</f>
        <v>4.5999999999999996</v>
      </c>
    </row>
    <row r="21" spans="1:17" x14ac:dyDescent="0.3">
      <c r="A21" s="424" t="s">
        <v>813</v>
      </c>
      <c r="B21" s="435"/>
      <c r="C21" s="436"/>
      <c r="D21" s="437"/>
      <c r="E21" s="437"/>
      <c r="F21" s="438"/>
      <c r="G21" s="439"/>
      <c r="H21" s="440"/>
      <c r="I21" s="440"/>
      <c r="J21" s="440">
        <v>64.400000000000006</v>
      </c>
      <c r="K21" s="440"/>
      <c r="L21" s="440"/>
      <c r="M21" s="440"/>
      <c r="N21" s="440"/>
      <c r="O21" s="441"/>
      <c r="P21" s="438"/>
      <c r="Q21" s="442">
        <f t="shared" si="0"/>
        <v>64.400000000000006</v>
      </c>
    </row>
    <row r="22" spans="1:17" x14ac:dyDescent="0.3">
      <c r="A22" s="424" t="s">
        <v>814</v>
      </c>
      <c r="B22" s="435"/>
      <c r="C22" s="436"/>
      <c r="D22" s="437"/>
      <c r="E22" s="437"/>
      <c r="F22" s="438"/>
      <c r="G22" s="439"/>
      <c r="H22" s="440"/>
      <c r="I22" s="440"/>
      <c r="J22" s="440">
        <v>16.100000000000001</v>
      </c>
      <c r="K22" s="440"/>
      <c r="L22" s="440"/>
      <c r="M22" s="440"/>
      <c r="N22" s="440"/>
      <c r="O22" s="441"/>
      <c r="P22" s="438"/>
      <c r="Q22" s="442">
        <f t="shared" si="0"/>
        <v>16.100000000000001</v>
      </c>
    </row>
    <row r="23" spans="1:17" x14ac:dyDescent="0.3">
      <c r="A23" s="424" t="s">
        <v>815</v>
      </c>
      <c r="B23" s="435"/>
      <c r="C23" s="436"/>
      <c r="D23" s="437"/>
      <c r="E23" s="437"/>
      <c r="F23" s="438"/>
      <c r="G23" s="439"/>
      <c r="H23" s="440"/>
      <c r="I23" s="440"/>
      <c r="J23" s="440">
        <v>52.9</v>
      </c>
      <c r="K23" s="440"/>
      <c r="L23" s="440"/>
      <c r="M23" s="440"/>
      <c r="N23" s="440"/>
      <c r="O23" s="441"/>
      <c r="P23" s="438"/>
      <c r="Q23" s="442">
        <f t="shared" si="0"/>
        <v>52.9</v>
      </c>
    </row>
    <row r="24" spans="1:17" x14ac:dyDescent="0.3">
      <c r="A24" s="424" t="s">
        <v>816</v>
      </c>
      <c r="B24" s="435"/>
      <c r="C24" s="436"/>
      <c r="D24" s="437"/>
      <c r="E24" s="437"/>
      <c r="F24" s="438"/>
      <c r="G24" s="439"/>
      <c r="H24" s="440"/>
      <c r="I24" s="440"/>
      <c r="J24" s="440">
        <v>46</v>
      </c>
      <c r="K24" s="440"/>
      <c r="L24" s="440"/>
      <c r="M24" s="440"/>
      <c r="N24" s="440"/>
      <c r="O24" s="441"/>
      <c r="P24" s="438"/>
      <c r="Q24" s="442">
        <f t="shared" si="0"/>
        <v>46</v>
      </c>
    </row>
    <row r="25" spans="1:17" x14ac:dyDescent="0.3">
      <c r="A25" s="424" t="s">
        <v>817</v>
      </c>
      <c r="B25" s="435"/>
      <c r="C25" s="436"/>
      <c r="D25" s="437"/>
      <c r="E25" s="437"/>
      <c r="F25" s="438"/>
      <c r="G25" s="439"/>
      <c r="H25" s="440"/>
      <c r="I25" s="440"/>
      <c r="J25" s="440">
        <v>34.5</v>
      </c>
      <c r="K25" s="440"/>
      <c r="L25" s="440"/>
      <c r="M25" s="440"/>
      <c r="N25" s="440"/>
      <c r="O25" s="441"/>
      <c r="P25" s="438"/>
      <c r="Q25" s="442">
        <f t="shared" si="0"/>
        <v>34.5</v>
      </c>
    </row>
    <row r="26" spans="1:17" x14ac:dyDescent="0.3">
      <c r="A26" s="424" t="s">
        <v>818</v>
      </c>
      <c r="B26" s="435"/>
      <c r="C26" s="436"/>
      <c r="D26" s="437"/>
      <c r="E26" s="437"/>
      <c r="F26" s="438"/>
      <c r="G26" s="439"/>
      <c r="H26" s="440"/>
      <c r="I26" s="440"/>
      <c r="J26" s="440">
        <v>18.399999999999999</v>
      </c>
      <c r="K26" s="440"/>
      <c r="L26" s="440"/>
      <c r="M26" s="440"/>
      <c r="N26" s="440"/>
      <c r="O26" s="441"/>
      <c r="P26" s="438"/>
      <c r="Q26" s="442">
        <f t="shared" si="0"/>
        <v>18.399999999999999</v>
      </c>
    </row>
    <row r="27" spans="1:17" x14ac:dyDescent="0.3">
      <c r="A27" s="424" t="s">
        <v>317</v>
      </c>
      <c r="B27" s="435"/>
      <c r="C27" s="436"/>
      <c r="D27" s="437"/>
      <c r="E27" s="437"/>
      <c r="F27" s="438"/>
      <c r="G27" s="439"/>
      <c r="H27" s="440"/>
      <c r="I27" s="440"/>
      <c r="J27" s="440">
        <v>23</v>
      </c>
      <c r="K27" s="440"/>
      <c r="L27" s="440"/>
      <c r="M27" s="440"/>
      <c r="N27" s="440"/>
      <c r="O27" s="441"/>
      <c r="P27" s="438"/>
      <c r="Q27" s="442">
        <f t="shared" si="0"/>
        <v>23</v>
      </c>
    </row>
    <row r="28" spans="1:17" x14ac:dyDescent="0.3">
      <c r="A28" s="424" t="s">
        <v>819</v>
      </c>
      <c r="B28" s="435"/>
      <c r="C28" s="436"/>
      <c r="D28" s="437"/>
      <c r="E28" s="437"/>
      <c r="F28" s="438"/>
      <c r="G28" s="439"/>
      <c r="H28" s="440"/>
      <c r="I28" s="440"/>
      <c r="J28" s="440">
        <v>13.8</v>
      </c>
      <c r="K28" s="440"/>
      <c r="L28" s="440"/>
      <c r="M28" s="440"/>
      <c r="N28" s="440"/>
      <c r="O28" s="441"/>
      <c r="P28" s="438"/>
      <c r="Q28" s="442">
        <f t="shared" si="0"/>
        <v>13.8</v>
      </c>
    </row>
    <row r="29" spans="1:17" x14ac:dyDescent="0.3">
      <c r="A29" s="424" t="s">
        <v>362</v>
      </c>
      <c r="B29" s="435"/>
      <c r="C29" s="436"/>
      <c r="D29" s="437"/>
      <c r="E29" s="437"/>
      <c r="F29" s="438"/>
      <c r="G29" s="439"/>
      <c r="H29" s="440"/>
      <c r="I29" s="440"/>
      <c r="J29" s="440">
        <v>23</v>
      </c>
      <c r="K29" s="440"/>
      <c r="L29" s="440"/>
      <c r="M29" s="440"/>
      <c r="N29" s="440"/>
      <c r="O29" s="441"/>
      <c r="P29" s="438"/>
      <c r="Q29" s="442">
        <f t="shared" si="0"/>
        <v>23</v>
      </c>
    </row>
    <row r="30" spans="1:17" x14ac:dyDescent="0.3">
      <c r="A30" s="424" t="s">
        <v>820</v>
      </c>
      <c r="B30" s="435"/>
      <c r="C30" s="436"/>
      <c r="D30" s="437"/>
      <c r="E30" s="437"/>
      <c r="F30" s="438"/>
      <c r="G30" s="439"/>
      <c r="H30" s="440"/>
      <c r="I30" s="440"/>
      <c r="J30" s="440">
        <v>55.2</v>
      </c>
      <c r="K30" s="440"/>
      <c r="L30" s="440"/>
      <c r="M30" s="440"/>
      <c r="N30" s="440"/>
      <c r="O30" s="441"/>
      <c r="P30" s="438"/>
      <c r="Q30" s="442">
        <f t="shared" si="0"/>
        <v>55.2</v>
      </c>
    </row>
    <row r="31" spans="1:17" x14ac:dyDescent="0.3">
      <c r="A31" s="424" t="s">
        <v>821</v>
      </c>
      <c r="B31" s="435"/>
      <c r="C31" s="436"/>
      <c r="D31" s="437"/>
      <c r="E31" s="437"/>
      <c r="F31" s="438"/>
      <c r="G31" s="439"/>
      <c r="H31" s="440"/>
      <c r="I31" s="440"/>
      <c r="J31" s="440">
        <v>59.8</v>
      </c>
      <c r="K31" s="440"/>
      <c r="L31" s="440"/>
      <c r="M31" s="440"/>
      <c r="N31" s="440"/>
      <c r="O31" s="441"/>
      <c r="P31" s="438"/>
      <c r="Q31" s="442">
        <f t="shared" si="0"/>
        <v>59.8</v>
      </c>
    </row>
    <row r="32" spans="1:17" x14ac:dyDescent="0.3">
      <c r="A32" s="424" t="s">
        <v>822</v>
      </c>
      <c r="B32" s="435"/>
      <c r="C32" s="436"/>
      <c r="D32" s="437"/>
      <c r="E32" s="437"/>
      <c r="F32" s="438"/>
      <c r="G32" s="439"/>
      <c r="H32" s="440"/>
      <c r="I32" s="440"/>
      <c r="J32" s="440">
        <v>29.21</v>
      </c>
      <c r="K32" s="440"/>
      <c r="L32" s="440"/>
      <c r="M32" s="440"/>
      <c r="N32" s="440"/>
      <c r="O32" s="441"/>
      <c r="P32" s="438"/>
      <c r="Q32" s="442">
        <f t="shared" si="0"/>
        <v>29.21</v>
      </c>
    </row>
    <row r="33" spans="1:17" x14ac:dyDescent="0.3">
      <c r="A33" s="424" t="s">
        <v>524</v>
      </c>
      <c r="B33" s="435"/>
      <c r="C33" s="436"/>
      <c r="D33" s="437"/>
      <c r="E33" s="437"/>
      <c r="F33" s="438"/>
      <c r="G33" s="439"/>
      <c r="H33" s="440"/>
      <c r="I33" s="440"/>
      <c r="J33" s="440">
        <v>49.91</v>
      </c>
      <c r="K33" s="440"/>
      <c r="L33" s="440"/>
      <c r="M33" s="440"/>
      <c r="N33" s="440"/>
      <c r="O33" s="441"/>
      <c r="P33" s="438"/>
      <c r="Q33" s="442">
        <f t="shared" si="0"/>
        <v>49.91</v>
      </c>
    </row>
    <row r="34" spans="1:17" x14ac:dyDescent="0.3">
      <c r="A34" s="425" t="s">
        <v>823</v>
      </c>
      <c r="B34" s="443"/>
      <c r="C34" s="440"/>
      <c r="D34" s="444"/>
      <c r="E34" s="444"/>
      <c r="F34" s="438"/>
      <c r="G34" s="439"/>
      <c r="H34" s="440"/>
      <c r="I34" s="440"/>
      <c r="J34" s="440">
        <v>11.5</v>
      </c>
      <c r="K34" s="440"/>
      <c r="L34" s="440"/>
      <c r="M34" s="440"/>
      <c r="N34" s="440"/>
      <c r="O34" s="441"/>
      <c r="P34" s="438"/>
      <c r="Q34" s="442">
        <f t="shared" si="0"/>
        <v>11.5</v>
      </c>
    </row>
    <row r="35" spans="1:17" x14ac:dyDescent="0.3">
      <c r="A35" s="425" t="s">
        <v>824</v>
      </c>
      <c r="B35" s="443"/>
      <c r="C35" s="440"/>
      <c r="D35" s="444"/>
      <c r="E35" s="444"/>
      <c r="F35" s="438"/>
      <c r="G35" s="439"/>
      <c r="H35" s="440"/>
      <c r="I35" s="440"/>
      <c r="J35" s="440">
        <v>0</v>
      </c>
      <c r="K35" s="440"/>
      <c r="L35" s="440"/>
      <c r="M35" s="440"/>
      <c r="N35" s="440"/>
      <c r="O35" s="441"/>
      <c r="P35" s="438"/>
      <c r="Q35" s="442">
        <f t="shared" si="0"/>
        <v>0</v>
      </c>
    </row>
    <row r="36" spans="1:17" x14ac:dyDescent="0.3">
      <c r="A36" s="425" t="s">
        <v>825</v>
      </c>
      <c r="B36" s="443"/>
      <c r="C36" s="440"/>
      <c r="D36" s="444"/>
      <c r="E36" s="444"/>
      <c r="F36" s="438"/>
      <c r="G36" s="439"/>
      <c r="H36" s="440"/>
      <c r="I36" s="440"/>
      <c r="J36" s="440">
        <v>66.7</v>
      </c>
      <c r="K36" s="440"/>
      <c r="L36" s="440"/>
      <c r="M36" s="440"/>
      <c r="N36" s="440"/>
      <c r="O36" s="441"/>
      <c r="P36" s="438"/>
      <c r="Q36" s="442">
        <f t="shared" si="0"/>
        <v>66.7</v>
      </c>
    </row>
    <row r="37" spans="1:17" x14ac:dyDescent="0.3">
      <c r="A37" s="425" t="s">
        <v>826</v>
      </c>
      <c r="B37" s="443"/>
      <c r="C37" s="440"/>
      <c r="D37" s="444"/>
      <c r="E37" s="444"/>
      <c r="F37" s="438"/>
      <c r="G37" s="439"/>
      <c r="H37" s="440"/>
      <c r="I37" s="440"/>
      <c r="J37" s="440">
        <v>27.6</v>
      </c>
      <c r="K37" s="440"/>
      <c r="L37" s="440"/>
      <c r="M37" s="440"/>
      <c r="N37" s="440"/>
      <c r="O37" s="441"/>
      <c r="P37" s="438"/>
      <c r="Q37" s="442">
        <f t="shared" si="0"/>
        <v>27.6</v>
      </c>
    </row>
    <row r="38" spans="1:17" x14ac:dyDescent="0.3">
      <c r="A38" s="425" t="s">
        <v>827</v>
      </c>
      <c r="B38" s="443"/>
      <c r="C38" s="440"/>
      <c r="D38" s="444"/>
      <c r="E38" s="444"/>
      <c r="F38" s="438"/>
      <c r="G38" s="439"/>
      <c r="H38" s="440"/>
      <c r="I38" s="440"/>
      <c r="J38" s="440">
        <v>74.17</v>
      </c>
      <c r="K38" s="440"/>
      <c r="L38" s="440"/>
      <c r="M38" s="440"/>
      <c r="N38" s="440"/>
      <c r="O38" s="441"/>
      <c r="P38" s="438"/>
      <c r="Q38" s="442">
        <f t="shared" si="0"/>
        <v>74.17</v>
      </c>
    </row>
    <row r="39" spans="1:17" x14ac:dyDescent="0.3">
      <c r="A39" s="425" t="s">
        <v>828</v>
      </c>
      <c r="B39" s="443"/>
      <c r="C39" s="440"/>
      <c r="D39" s="444"/>
      <c r="E39" s="444"/>
      <c r="F39" s="438"/>
      <c r="G39" s="439"/>
      <c r="H39" s="440"/>
      <c r="I39" s="440"/>
      <c r="J39" s="440">
        <v>55.2</v>
      </c>
      <c r="K39" s="440"/>
      <c r="L39" s="440"/>
      <c r="M39" s="440"/>
      <c r="N39" s="440"/>
      <c r="O39" s="441"/>
      <c r="P39" s="438"/>
      <c r="Q39" s="442">
        <f t="shared" si="0"/>
        <v>55.2</v>
      </c>
    </row>
    <row r="40" spans="1:17" x14ac:dyDescent="0.3">
      <c r="A40" s="425" t="s">
        <v>829</v>
      </c>
      <c r="B40" s="443"/>
      <c r="C40" s="440"/>
      <c r="D40" s="444"/>
      <c r="E40" s="444"/>
      <c r="F40" s="438"/>
      <c r="G40" s="439"/>
      <c r="H40" s="440"/>
      <c r="I40" s="440"/>
      <c r="J40" s="440">
        <v>27.6</v>
      </c>
      <c r="K40" s="440"/>
      <c r="L40" s="440"/>
      <c r="M40" s="440"/>
      <c r="N40" s="440"/>
      <c r="O40" s="441"/>
      <c r="P40" s="438"/>
      <c r="Q40" s="442">
        <f t="shared" si="0"/>
        <v>27.6</v>
      </c>
    </row>
    <row r="41" spans="1:17" x14ac:dyDescent="0.3">
      <c r="A41" s="425" t="s">
        <v>830</v>
      </c>
      <c r="B41" s="443"/>
      <c r="C41" s="440"/>
      <c r="D41" s="444"/>
      <c r="E41" s="444"/>
      <c r="F41" s="438"/>
      <c r="G41" s="439"/>
      <c r="H41" s="440"/>
      <c r="I41" s="440"/>
      <c r="J41" s="440">
        <v>41.4</v>
      </c>
      <c r="K41" s="440"/>
      <c r="L41" s="440"/>
      <c r="M41" s="440"/>
      <c r="N41" s="440"/>
      <c r="O41" s="441"/>
      <c r="P41" s="438"/>
      <c r="Q41" s="442">
        <f t="shared" si="0"/>
        <v>41.4</v>
      </c>
    </row>
    <row r="42" spans="1:17" x14ac:dyDescent="0.3">
      <c r="A42" s="425" t="s">
        <v>831</v>
      </c>
      <c r="B42" s="443"/>
      <c r="C42" s="440"/>
      <c r="D42" s="444"/>
      <c r="E42" s="444"/>
      <c r="F42" s="438"/>
      <c r="G42" s="439"/>
      <c r="H42" s="440"/>
      <c r="I42" s="440"/>
      <c r="J42" s="440">
        <v>4.5999999999999996</v>
      </c>
      <c r="K42" s="440"/>
      <c r="L42" s="440"/>
      <c r="M42" s="440"/>
      <c r="N42" s="440"/>
      <c r="O42" s="441"/>
      <c r="P42" s="438"/>
      <c r="Q42" s="442">
        <f t="shared" si="0"/>
        <v>4.5999999999999996</v>
      </c>
    </row>
    <row r="43" spans="1:17" ht="15" thickBot="1" x14ac:dyDescent="0.35">
      <c r="A43" s="425" t="s">
        <v>832</v>
      </c>
      <c r="B43" s="443"/>
      <c r="C43" s="440"/>
      <c r="D43" s="444"/>
      <c r="E43" s="444"/>
      <c r="F43" s="438"/>
      <c r="G43" s="439"/>
      <c r="H43" s="440"/>
      <c r="I43" s="440"/>
      <c r="J43" s="440">
        <v>18.399999999999999</v>
      </c>
      <c r="K43" s="440"/>
      <c r="L43" s="440"/>
      <c r="M43" s="440"/>
      <c r="N43" s="440"/>
      <c r="O43" s="441"/>
      <c r="P43" s="438"/>
      <c r="Q43" s="442">
        <f t="shared" si="0"/>
        <v>18.399999999999999</v>
      </c>
    </row>
    <row r="44" spans="1:17" ht="29.4" thickBot="1" x14ac:dyDescent="0.35">
      <c r="A44" s="428" t="s">
        <v>184</v>
      </c>
      <c r="B44" s="445">
        <v>12500</v>
      </c>
      <c r="C44" s="446">
        <v>500</v>
      </c>
      <c r="D44" s="446">
        <v>1280</v>
      </c>
      <c r="E44" s="447">
        <v>640</v>
      </c>
      <c r="F44" s="438"/>
      <c r="G44" s="445"/>
      <c r="H44" s="446"/>
      <c r="I44" s="446"/>
      <c r="J44" s="446">
        <v>700</v>
      </c>
      <c r="K44" s="446">
        <v>100</v>
      </c>
      <c r="L44" s="446"/>
      <c r="M44" s="446">
        <v>864</v>
      </c>
      <c r="N44" s="446"/>
      <c r="O44" s="447"/>
      <c r="P44" s="438"/>
      <c r="Q44" s="448">
        <f>SUM(B44:O44)</f>
        <v>16584</v>
      </c>
    </row>
    <row r="45" spans="1:17" ht="15" thickBot="1" x14ac:dyDescent="0.35">
      <c r="A45" s="432" t="s">
        <v>185</v>
      </c>
      <c r="B45" s="449">
        <f>SUM(B20:B44)</f>
        <v>12500</v>
      </c>
      <c r="C45" s="450">
        <f>SUM(C20:C44)</f>
        <v>500</v>
      </c>
      <c r="D45" s="450">
        <f>SUM(D20:D44)</f>
        <v>1280</v>
      </c>
      <c r="E45" s="450">
        <f>SUM(E20:E44)</f>
        <v>640</v>
      </c>
      <c r="F45" s="451"/>
      <c r="G45" s="452"/>
      <c r="H45" s="452"/>
      <c r="I45" s="452"/>
      <c r="J45" s="452">
        <f>SUM(J20:J44)</f>
        <v>1517.99</v>
      </c>
      <c r="K45" s="452">
        <f>SUM(K20:K44)</f>
        <v>100</v>
      </c>
      <c r="L45" s="452"/>
      <c r="M45" s="452">
        <f>SUM(M20:M44)</f>
        <v>864</v>
      </c>
      <c r="N45" s="452"/>
      <c r="O45" s="452"/>
      <c r="P45" s="453"/>
      <c r="Q45" s="454">
        <f>SUM(Q19:Q44)</f>
        <v>17401.990000000002</v>
      </c>
    </row>
    <row r="46" spans="1:17" x14ac:dyDescent="0.3">
      <c r="Q46" s="434" t="s">
        <v>186</v>
      </c>
    </row>
    <row r="48" spans="1:17" ht="21" customHeight="1" x14ac:dyDescent="0.3">
      <c r="A48" s="671" t="s">
        <v>187</v>
      </c>
      <c r="B48" s="671"/>
      <c r="C48" s="671"/>
      <c r="D48" s="671"/>
      <c r="E48" s="671"/>
      <c r="F48" s="671"/>
      <c r="G48" s="671"/>
      <c r="H48" s="671"/>
    </row>
    <row r="49" spans="1:8" x14ac:dyDescent="0.3">
      <c r="A49" s="671"/>
      <c r="B49" s="671"/>
      <c r="C49" s="671"/>
      <c r="D49" s="671"/>
      <c r="E49" s="671"/>
      <c r="F49" s="671"/>
      <c r="G49" s="671"/>
      <c r="H49" s="671"/>
    </row>
    <row r="50" spans="1:8" x14ac:dyDescent="0.3">
      <c r="A50" s="671"/>
      <c r="B50" s="671"/>
      <c r="C50" s="671"/>
      <c r="D50" s="671"/>
      <c r="E50" s="671"/>
      <c r="F50" s="671"/>
      <c r="G50" s="671"/>
      <c r="H50" s="671"/>
    </row>
    <row r="51" spans="1:8" ht="15.6" x14ac:dyDescent="0.3">
      <c r="A51" s="394" t="s">
        <v>188</v>
      </c>
      <c r="B51" s="664" t="s">
        <v>833</v>
      </c>
      <c r="C51" s="665"/>
      <c r="D51" s="665"/>
      <c r="E51" s="395"/>
    </row>
    <row r="52" spans="1:8" ht="15.6" x14ac:dyDescent="0.3">
      <c r="A52" s="394" t="s">
        <v>190</v>
      </c>
      <c r="B52" s="664"/>
      <c r="C52" s="665"/>
      <c r="D52" s="665"/>
      <c r="E52" s="672"/>
    </row>
    <row r="53" spans="1:8" ht="15.6" x14ac:dyDescent="0.3">
      <c r="A53" s="394"/>
      <c r="B53" s="390"/>
      <c r="C53" s="390"/>
      <c r="D53" s="390"/>
      <c r="E53" s="390"/>
    </row>
    <row r="54" spans="1:8" ht="15.6" x14ac:dyDescent="0.3">
      <c r="A54" s="394"/>
      <c r="B54" s="390"/>
      <c r="C54" s="390"/>
      <c r="D54" s="390"/>
      <c r="E54" s="390"/>
    </row>
    <row r="55" spans="1:8" x14ac:dyDescent="0.3">
      <c r="A55" s="673" t="s">
        <v>192</v>
      </c>
      <c r="B55" s="673"/>
      <c r="C55" s="673"/>
      <c r="D55" s="673"/>
      <c r="E55" s="673"/>
      <c r="F55" s="673"/>
      <c r="G55" s="673"/>
      <c r="H55" s="673"/>
    </row>
    <row r="56" spans="1:8" x14ac:dyDescent="0.3">
      <c r="A56" s="673"/>
      <c r="B56" s="673"/>
      <c r="C56" s="673"/>
      <c r="D56" s="673"/>
      <c r="E56" s="673"/>
      <c r="F56" s="673"/>
      <c r="G56" s="673"/>
      <c r="H56" s="673"/>
    </row>
    <row r="57" spans="1:8" ht="15.6" x14ac:dyDescent="0.3">
      <c r="A57" s="394" t="s">
        <v>193</v>
      </c>
      <c r="B57" s="664" t="s">
        <v>834</v>
      </c>
      <c r="C57" s="665"/>
      <c r="D57" s="665"/>
      <c r="E57" s="672"/>
    </row>
    <row r="58" spans="1:8" ht="15.6" x14ac:dyDescent="0.3">
      <c r="A58" s="394" t="s">
        <v>194</v>
      </c>
      <c r="B58" s="664" t="s">
        <v>835</v>
      </c>
      <c r="C58" s="665"/>
      <c r="D58" s="665"/>
      <c r="E58" s="672"/>
    </row>
    <row r="59" spans="1:8" ht="15.6" x14ac:dyDescent="0.3">
      <c r="A59" s="394"/>
      <c r="B59" s="674"/>
      <c r="C59" s="674"/>
      <c r="D59" s="674"/>
      <c r="E59" s="674"/>
    </row>
    <row r="61" spans="1:8" x14ac:dyDescent="0.3">
      <c r="A61" s="389" t="s">
        <v>195</v>
      </c>
      <c r="B61" s="43" t="s">
        <v>196</v>
      </c>
      <c r="C61" s="43"/>
      <c r="D61" s="43"/>
      <c r="E61" s="43"/>
    </row>
    <row r="62" spans="1:8" x14ac:dyDescent="0.3">
      <c r="B62" s="43" t="s">
        <v>197</v>
      </c>
      <c r="C62" s="43"/>
      <c r="D62" s="43"/>
      <c r="E62" s="43"/>
    </row>
  </sheetData>
  <mergeCells count="11">
    <mergeCell ref="B52:E52"/>
    <mergeCell ref="A55:H56"/>
    <mergeCell ref="B57:E57"/>
    <mergeCell ref="B58:E58"/>
    <mergeCell ref="B59:E59"/>
    <mergeCell ref="B51:D51"/>
    <mergeCell ref="B7:D7"/>
    <mergeCell ref="B15:O15"/>
    <mergeCell ref="B17:E17"/>
    <mergeCell ref="G17:O17"/>
    <mergeCell ref="A48:H50"/>
  </mergeCells>
  <hyperlinks>
    <hyperlink ref="B61" r:id="rId1" xr:uid="{D52AB474-9ECF-404A-94B2-2CBB1B630E84}"/>
    <hyperlink ref="B62" r:id="rId2" xr:uid="{06B51DD7-E9FD-43C1-A2B6-5C071E25D211}"/>
  </hyperlinks>
  <pageMargins left="0.7" right="0.7" top="0.75" bottom="0.75" header="0.3" footer="0.3"/>
  <pageSetup scale="49" orientation="landscape" r:id="rId3"/>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51F3-6EFD-466C-9AEC-517B5009E156}">
  <sheetPr>
    <pageSetUpPr fitToPage="1"/>
  </sheetPr>
  <dimension ref="A1:Q49"/>
  <sheetViews>
    <sheetView topLeftCell="A27" zoomScale="87" zoomScaleNormal="70" workbookViewId="0">
      <selection activeCell="B48" sqref="B48"/>
    </sheetView>
  </sheetViews>
  <sheetFormatPr defaultRowHeight="14.4" x14ac:dyDescent="0.3"/>
  <cols>
    <col min="1" max="1" width="33.5546875" style="126" customWidth="1"/>
    <col min="2" max="5" width="15.21875" style="126" customWidth="1"/>
    <col min="6" max="6" width="1.6640625" style="126" customWidth="1"/>
    <col min="7" max="7" width="10.77734375" style="126" customWidth="1"/>
    <col min="8" max="8" width="14" style="126" customWidth="1"/>
    <col min="9" max="9" width="10.77734375" style="126" customWidth="1"/>
    <col min="10" max="10" width="13.21875" style="126" customWidth="1"/>
    <col min="11" max="11" width="14" style="126" customWidth="1"/>
    <col min="12" max="12" width="15.21875" style="126" customWidth="1"/>
    <col min="13" max="14" width="10.77734375" style="126" customWidth="1"/>
    <col min="15" max="15" width="19.88671875" style="126" customWidth="1"/>
    <col min="16" max="16" width="2.21875" style="126" customWidth="1"/>
    <col min="17" max="17" width="12.77734375" style="126" customWidth="1"/>
    <col min="18" max="16384" width="8.88671875" style="126"/>
  </cols>
  <sheetData>
    <row r="1" spans="1:17" ht="21" x14ac:dyDescent="0.4">
      <c r="A1" s="125" t="s">
        <v>148</v>
      </c>
      <c r="G1" s="127"/>
      <c r="H1" s="127"/>
      <c r="I1" s="127"/>
      <c r="J1" s="127"/>
      <c r="K1" s="127"/>
      <c r="L1" s="127"/>
      <c r="M1" s="127"/>
      <c r="N1" s="127"/>
      <c r="O1" s="127"/>
      <c r="P1" s="127"/>
      <c r="Q1" s="127"/>
    </row>
    <row r="2" spans="1:17" ht="21" x14ac:dyDescent="0.4">
      <c r="A2" s="125" t="s">
        <v>149</v>
      </c>
      <c r="G2" s="127"/>
      <c r="H2" s="127"/>
      <c r="I2" s="127"/>
      <c r="J2" s="127"/>
      <c r="K2" s="127"/>
      <c r="L2" s="127"/>
      <c r="M2" s="127"/>
      <c r="N2" s="127"/>
      <c r="O2" s="127"/>
      <c r="P2" s="127"/>
      <c r="Q2" s="127"/>
    </row>
    <row r="3" spans="1:17" ht="15.6" x14ac:dyDescent="0.3">
      <c r="A3" s="128" t="s">
        <v>150</v>
      </c>
      <c r="G3" s="127"/>
      <c r="H3" s="127"/>
      <c r="I3" s="127"/>
      <c r="J3" s="127"/>
      <c r="K3" s="127"/>
      <c r="L3" s="127"/>
      <c r="M3" s="127"/>
      <c r="N3" s="127"/>
      <c r="O3" s="127"/>
      <c r="P3" s="127"/>
      <c r="Q3" s="127"/>
    </row>
    <row r="4" spans="1:17" ht="15.6" x14ac:dyDescent="0.3">
      <c r="A4" s="129" t="s">
        <v>151</v>
      </c>
      <c r="G4" s="127"/>
      <c r="H4" s="127"/>
      <c r="I4" s="127"/>
      <c r="J4" s="127"/>
      <c r="K4" s="127"/>
      <c r="L4" s="127"/>
      <c r="M4" s="127"/>
      <c r="N4" s="127"/>
      <c r="O4" s="127"/>
      <c r="P4" s="127"/>
      <c r="Q4" s="127"/>
    </row>
    <row r="5" spans="1:17" ht="15.6" x14ac:dyDescent="0.3">
      <c r="A5" s="128"/>
      <c r="G5" s="127"/>
      <c r="H5" s="127"/>
      <c r="I5" s="127"/>
      <c r="J5" s="127"/>
      <c r="K5" s="127"/>
      <c r="L5" s="127"/>
      <c r="M5" s="127"/>
      <c r="N5" s="127"/>
      <c r="O5" s="127"/>
      <c r="P5" s="127"/>
      <c r="Q5" s="127"/>
    </row>
    <row r="6" spans="1:17" x14ac:dyDescent="0.3">
      <c r="A6" s="130"/>
      <c r="G6" s="127"/>
      <c r="H6" s="127"/>
      <c r="I6" s="127"/>
      <c r="J6" s="127"/>
      <c r="K6" s="127"/>
      <c r="L6" s="127"/>
      <c r="M6" s="127"/>
      <c r="N6" s="127"/>
      <c r="O6" s="127"/>
      <c r="P6" s="127"/>
      <c r="Q6" s="127"/>
    </row>
    <row r="7" spans="1:17" ht="15.6" x14ac:dyDescent="0.3">
      <c r="A7" s="131" t="s">
        <v>152</v>
      </c>
      <c r="B7" s="633" t="s">
        <v>731</v>
      </c>
      <c r="C7" s="634"/>
      <c r="D7" s="634"/>
      <c r="E7" s="132"/>
      <c r="G7" s="127"/>
      <c r="H7" s="127"/>
      <c r="I7" s="127"/>
      <c r="J7" s="127"/>
      <c r="K7" s="127"/>
      <c r="L7" s="127"/>
      <c r="M7" s="127"/>
      <c r="N7" s="127"/>
      <c r="O7" s="127"/>
      <c r="P7" s="127"/>
      <c r="Q7" s="127"/>
    </row>
    <row r="8" spans="1:17" ht="15.6" x14ac:dyDescent="0.3">
      <c r="A8" s="131" t="s">
        <v>154</v>
      </c>
      <c r="B8" s="133" t="s">
        <v>155</v>
      </c>
      <c r="C8" s="251" t="s">
        <v>156</v>
      </c>
      <c r="D8" s="135" t="s">
        <v>157</v>
      </c>
      <c r="E8" s="135"/>
      <c r="G8" s="127"/>
      <c r="M8" s="127"/>
      <c r="N8" s="127"/>
      <c r="O8" s="127"/>
      <c r="P8" s="127"/>
      <c r="Q8" s="127"/>
    </row>
    <row r="9" spans="1:17" ht="15.6" x14ac:dyDescent="0.3">
      <c r="A9" s="131"/>
      <c r="B9" s="133" t="s">
        <v>158</v>
      </c>
      <c r="C9" s="136"/>
      <c r="D9" s="135" t="s">
        <v>159</v>
      </c>
      <c r="E9" s="135"/>
      <c r="G9" s="127"/>
      <c r="M9" s="127"/>
      <c r="N9" s="127"/>
      <c r="O9" s="127"/>
      <c r="P9" s="127"/>
      <c r="Q9" s="127"/>
    </row>
    <row r="10" spans="1:17" ht="15.6" x14ac:dyDescent="0.3">
      <c r="A10" s="131"/>
      <c r="B10" s="127"/>
      <c r="C10" s="127"/>
      <c r="D10" s="127"/>
      <c r="E10" s="127"/>
      <c r="G10" s="127"/>
      <c r="H10" s="127"/>
      <c r="I10" s="127"/>
      <c r="J10" s="127"/>
      <c r="K10" s="127"/>
      <c r="L10" s="127"/>
      <c r="M10" s="127"/>
      <c r="N10" s="127"/>
      <c r="O10" s="127"/>
      <c r="P10" s="127"/>
      <c r="Q10" s="127"/>
    </row>
    <row r="11" spans="1:17" ht="15.6" x14ac:dyDescent="0.3">
      <c r="A11" s="131" t="s">
        <v>160</v>
      </c>
      <c r="B11" s="133" t="s">
        <v>161</v>
      </c>
      <c r="C11" s="136" t="s">
        <v>156</v>
      </c>
      <c r="G11" s="127"/>
      <c r="H11" s="127"/>
      <c r="I11" s="127"/>
      <c r="J11" s="127"/>
      <c r="K11" s="127"/>
      <c r="L11" s="127"/>
      <c r="M11" s="127"/>
      <c r="N11" s="127"/>
      <c r="O11" s="127"/>
      <c r="P11" s="127"/>
      <c r="Q11" s="127"/>
    </row>
    <row r="12" spans="1:17" x14ac:dyDescent="0.3">
      <c r="B12" s="133" t="s">
        <v>162</v>
      </c>
      <c r="C12" s="134"/>
      <c r="G12" s="127"/>
      <c r="H12" s="127"/>
      <c r="I12" s="127"/>
      <c r="J12" s="127"/>
      <c r="K12" s="127"/>
      <c r="L12" s="127"/>
      <c r="M12" s="127"/>
      <c r="N12" s="127"/>
      <c r="O12" s="127"/>
      <c r="P12" s="127"/>
      <c r="Q12" s="127"/>
    </row>
    <row r="13" spans="1:17" ht="15.6" x14ac:dyDescent="0.3">
      <c r="A13" s="131"/>
      <c r="B13" s="133" t="s">
        <v>163</v>
      </c>
      <c r="C13" s="134"/>
      <c r="D13" s="127"/>
      <c r="E13" s="127"/>
      <c r="G13" s="127"/>
      <c r="H13" s="127"/>
      <c r="I13" s="127"/>
      <c r="J13" s="127"/>
      <c r="K13" s="127"/>
      <c r="L13" s="127"/>
      <c r="M13" s="127"/>
      <c r="N13" s="127"/>
      <c r="O13" s="127"/>
      <c r="P13" s="127"/>
      <c r="Q13" s="127"/>
    </row>
    <row r="14" spans="1:17" ht="15.6" x14ac:dyDescent="0.3">
      <c r="A14" s="131"/>
      <c r="B14" s="127"/>
      <c r="C14" s="127"/>
      <c r="D14" s="127"/>
      <c r="E14" s="127"/>
      <c r="G14" s="127"/>
      <c r="H14" s="127"/>
      <c r="I14" s="127"/>
      <c r="J14" s="127"/>
      <c r="K14" s="127"/>
      <c r="L14" s="127"/>
      <c r="M14" s="127"/>
      <c r="N14" s="127"/>
      <c r="O14" s="127"/>
      <c r="P14" s="127"/>
      <c r="Q14" s="127"/>
    </row>
    <row r="15" spans="1:17" x14ac:dyDescent="0.3">
      <c r="B15" s="638" t="s">
        <v>164</v>
      </c>
      <c r="C15" s="638"/>
      <c r="D15" s="638"/>
      <c r="E15" s="638"/>
      <c r="F15" s="638"/>
      <c r="G15" s="638"/>
      <c r="H15" s="638"/>
      <c r="I15" s="638"/>
      <c r="J15" s="638"/>
      <c r="K15" s="638"/>
      <c r="L15" s="638"/>
      <c r="M15" s="638"/>
      <c r="N15" s="638"/>
      <c r="O15" s="638"/>
      <c r="P15" s="127"/>
      <c r="Q15" s="127"/>
    </row>
    <row r="16" spans="1:17" ht="15" thickBot="1" x14ac:dyDescent="0.35">
      <c r="B16" s="138"/>
      <c r="C16" s="138"/>
      <c r="D16" s="138"/>
      <c r="E16" s="138"/>
      <c r="F16" s="138"/>
      <c r="G16" s="138"/>
      <c r="H16" s="138"/>
      <c r="I16" s="138"/>
      <c r="J16" s="138"/>
      <c r="K16" s="138"/>
      <c r="L16" s="138"/>
      <c r="M16" s="138"/>
      <c r="N16" s="138"/>
      <c r="O16" s="138"/>
      <c r="P16" s="127"/>
      <c r="Q16" s="127"/>
    </row>
    <row r="17" spans="1:17" x14ac:dyDescent="0.3">
      <c r="B17" s="639" t="s">
        <v>165</v>
      </c>
      <c r="C17" s="640"/>
      <c r="D17" s="640"/>
      <c r="E17" s="640"/>
      <c r="F17" s="139"/>
      <c r="G17" s="641" t="s">
        <v>166</v>
      </c>
      <c r="H17" s="641"/>
      <c r="I17" s="641"/>
      <c r="J17" s="641"/>
      <c r="K17" s="641"/>
      <c r="L17" s="641"/>
      <c r="M17" s="641"/>
      <c r="N17" s="641"/>
      <c r="O17" s="642"/>
      <c r="P17" s="140"/>
      <c r="Q17" s="141" t="s">
        <v>167</v>
      </c>
    </row>
    <row r="18" spans="1:17" ht="58.2" thickBot="1" x14ac:dyDescent="0.35">
      <c r="B18" s="142" t="s">
        <v>168</v>
      </c>
      <c r="C18" s="143" t="s">
        <v>169</v>
      </c>
      <c r="D18" s="143" t="s">
        <v>170</v>
      </c>
      <c r="E18" s="143" t="s">
        <v>171</v>
      </c>
      <c r="F18" s="144"/>
      <c r="G18" s="145" t="s">
        <v>172</v>
      </c>
      <c r="H18" s="145" t="s">
        <v>173</v>
      </c>
      <c r="I18" s="145" t="s">
        <v>174</v>
      </c>
      <c r="J18" s="145" t="s">
        <v>175</v>
      </c>
      <c r="K18" s="145" t="s">
        <v>176</v>
      </c>
      <c r="L18" s="145" t="s">
        <v>177</v>
      </c>
      <c r="M18" s="145" t="s">
        <v>178</v>
      </c>
      <c r="N18" s="146" t="s">
        <v>179</v>
      </c>
      <c r="O18" s="147" t="s">
        <v>180</v>
      </c>
      <c r="P18" s="148"/>
      <c r="Q18" s="149" t="s">
        <v>181</v>
      </c>
    </row>
    <row r="19" spans="1:17" ht="15" thickBot="1" x14ac:dyDescent="0.35">
      <c r="A19" s="150" t="s">
        <v>182</v>
      </c>
      <c r="B19" s="151"/>
      <c r="C19" s="152"/>
      <c r="D19" s="152"/>
      <c r="E19" s="153"/>
      <c r="F19" s="154"/>
      <c r="G19" s="151"/>
      <c r="H19" s="152"/>
      <c r="I19" s="152"/>
      <c r="J19" s="152"/>
      <c r="K19" s="152"/>
      <c r="L19" s="152"/>
      <c r="M19" s="152"/>
      <c r="N19" s="152"/>
      <c r="O19" s="153"/>
      <c r="P19" s="154"/>
      <c r="Q19" s="153"/>
    </row>
    <row r="20" spans="1:17" x14ac:dyDescent="0.3">
      <c r="A20" s="155"/>
      <c r="B20" s="156"/>
      <c r="C20" s="157"/>
      <c r="D20" s="158"/>
      <c r="E20" s="158"/>
      <c r="F20" s="154"/>
      <c r="G20" s="159"/>
      <c r="H20" s="160"/>
      <c r="I20" s="160"/>
      <c r="J20" s="160"/>
      <c r="K20" s="160"/>
      <c r="L20" s="160"/>
      <c r="M20" s="160"/>
      <c r="N20" s="160"/>
      <c r="O20" s="161"/>
      <c r="P20" s="154"/>
      <c r="Q20" s="162">
        <f t="shared" ref="Q20:Q30" si="0">SUM(B20:O20)</f>
        <v>0</v>
      </c>
    </row>
    <row r="21" spans="1:17" x14ac:dyDescent="0.3">
      <c r="A21" s="163"/>
      <c r="B21" s="164"/>
      <c r="C21" s="160"/>
      <c r="D21" s="165"/>
      <c r="E21" s="165"/>
      <c r="F21" s="154"/>
      <c r="G21" s="159"/>
      <c r="H21" s="160"/>
      <c r="I21" s="160"/>
      <c r="J21" s="160"/>
      <c r="K21" s="160"/>
      <c r="L21" s="160"/>
      <c r="M21" s="160"/>
      <c r="N21" s="160"/>
      <c r="O21" s="161"/>
      <c r="P21" s="154"/>
      <c r="Q21" s="166">
        <f t="shared" si="0"/>
        <v>0</v>
      </c>
    </row>
    <row r="22" spans="1:17" x14ac:dyDescent="0.3">
      <c r="A22" s="163"/>
      <c r="B22" s="164"/>
      <c r="C22" s="160"/>
      <c r="D22" s="165"/>
      <c r="E22" s="165"/>
      <c r="F22" s="154"/>
      <c r="G22" s="159"/>
      <c r="H22" s="160"/>
      <c r="I22" s="160"/>
      <c r="J22" s="160"/>
      <c r="K22" s="160"/>
      <c r="L22" s="160"/>
      <c r="M22" s="160"/>
      <c r="N22" s="160"/>
      <c r="O22" s="161"/>
      <c r="P22" s="154"/>
      <c r="Q22" s="166">
        <f t="shared" si="0"/>
        <v>0</v>
      </c>
    </row>
    <row r="23" spans="1:17" x14ac:dyDescent="0.3">
      <c r="A23" s="163"/>
      <c r="B23" s="164"/>
      <c r="C23" s="160"/>
      <c r="D23" s="165"/>
      <c r="E23" s="165"/>
      <c r="F23" s="154"/>
      <c r="G23" s="159"/>
      <c r="H23" s="160"/>
      <c r="I23" s="160"/>
      <c r="J23" s="160"/>
      <c r="K23" s="160"/>
      <c r="L23" s="160"/>
      <c r="M23" s="160"/>
      <c r="N23" s="160"/>
      <c r="O23" s="161"/>
      <c r="P23" s="154"/>
      <c r="Q23" s="166">
        <f t="shared" si="0"/>
        <v>0</v>
      </c>
    </row>
    <row r="24" spans="1:17" x14ac:dyDescent="0.3">
      <c r="A24" s="163"/>
      <c r="B24" s="164"/>
      <c r="C24" s="160"/>
      <c r="D24" s="165"/>
      <c r="E24" s="165"/>
      <c r="F24" s="154"/>
      <c r="G24" s="159"/>
      <c r="H24" s="160"/>
      <c r="I24" s="160"/>
      <c r="J24" s="160"/>
      <c r="K24" s="160"/>
      <c r="L24" s="160"/>
      <c r="M24" s="160"/>
      <c r="N24" s="160"/>
      <c r="O24" s="161"/>
      <c r="P24" s="154"/>
      <c r="Q24" s="166">
        <f t="shared" si="0"/>
        <v>0</v>
      </c>
    </row>
    <row r="25" spans="1:17" x14ac:dyDescent="0.3">
      <c r="A25" s="163"/>
      <c r="B25" s="164"/>
      <c r="C25" s="160"/>
      <c r="D25" s="165"/>
      <c r="E25" s="165"/>
      <c r="F25" s="154"/>
      <c r="G25" s="159"/>
      <c r="H25" s="160"/>
      <c r="I25" s="160"/>
      <c r="J25" s="160"/>
      <c r="K25" s="160"/>
      <c r="L25" s="160"/>
      <c r="M25" s="160"/>
      <c r="N25" s="160"/>
      <c r="O25" s="161"/>
      <c r="P25" s="154"/>
      <c r="Q25" s="166">
        <f t="shared" si="0"/>
        <v>0</v>
      </c>
    </row>
    <row r="26" spans="1:17" x14ac:dyDescent="0.3">
      <c r="A26" s="163"/>
      <c r="B26" s="164"/>
      <c r="C26" s="160"/>
      <c r="D26" s="165"/>
      <c r="E26" s="165"/>
      <c r="F26" s="154"/>
      <c r="G26" s="159"/>
      <c r="H26" s="160"/>
      <c r="I26" s="160"/>
      <c r="J26" s="160"/>
      <c r="K26" s="160"/>
      <c r="L26" s="160"/>
      <c r="M26" s="160"/>
      <c r="N26" s="160"/>
      <c r="O26" s="161"/>
      <c r="P26" s="154"/>
      <c r="Q26" s="166">
        <f t="shared" si="0"/>
        <v>0</v>
      </c>
    </row>
    <row r="27" spans="1:17" x14ac:dyDescent="0.3">
      <c r="A27" s="163"/>
      <c r="B27" s="164"/>
      <c r="C27" s="160"/>
      <c r="D27" s="165"/>
      <c r="E27" s="165"/>
      <c r="F27" s="154"/>
      <c r="G27" s="159"/>
      <c r="H27" s="160"/>
      <c r="I27" s="160"/>
      <c r="J27" s="160"/>
      <c r="K27" s="160"/>
      <c r="L27" s="160"/>
      <c r="M27" s="160"/>
      <c r="N27" s="160"/>
      <c r="O27" s="161"/>
      <c r="P27" s="154"/>
      <c r="Q27" s="166">
        <f t="shared" si="0"/>
        <v>0</v>
      </c>
    </row>
    <row r="28" spans="1:17" x14ac:dyDescent="0.3">
      <c r="A28" s="163"/>
      <c r="B28" s="164"/>
      <c r="C28" s="160"/>
      <c r="D28" s="165"/>
      <c r="E28" s="165"/>
      <c r="F28" s="154"/>
      <c r="G28" s="159"/>
      <c r="H28" s="160"/>
      <c r="I28" s="160"/>
      <c r="J28" s="160"/>
      <c r="K28" s="160"/>
      <c r="L28" s="160"/>
      <c r="M28" s="160"/>
      <c r="N28" s="160"/>
      <c r="O28" s="161"/>
      <c r="P28" s="154"/>
      <c r="Q28" s="166">
        <f t="shared" si="0"/>
        <v>0</v>
      </c>
    </row>
    <row r="29" spans="1:17" x14ac:dyDescent="0.3">
      <c r="A29" s="163"/>
      <c r="B29" s="164"/>
      <c r="C29" s="160"/>
      <c r="D29" s="165"/>
      <c r="E29" s="165"/>
      <c r="F29" s="154"/>
      <c r="G29" s="159"/>
      <c r="H29" s="160"/>
      <c r="I29" s="160"/>
      <c r="J29" s="160"/>
      <c r="K29" s="160"/>
      <c r="L29" s="160"/>
      <c r="M29" s="160"/>
      <c r="N29" s="160"/>
      <c r="O29" s="161"/>
      <c r="P29" s="154"/>
      <c r="Q29" s="166">
        <f t="shared" si="0"/>
        <v>0</v>
      </c>
    </row>
    <row r="30" spans="1:17" ht="15" thickBot="1" x14ac:dyDescent="0.35">
      <c r="A30" s="167"/>
      <c r="B30" s="164"/>
      <c r="C30" s="160"/>
      <c r="D30" s="165"/>
      <c r="E30" s="165"/>
      <c r="F30" s="154"/>
      <c r="G30" s="159"/>
      <c r="H30" s="160"/>
      <c r="I30" s="160"/>
      <c r="J30" s="160"/>
      <c r="K30" s="160"/>
      <c r="L30" s="160"/>
      <c r="M30" s="160"/>
      <c r="N30" s="160"/>
      <c r="O30" s="161"/>
      <c r="P30" s="154"/>
      <c r="Q30" s="168">
        <f t="shared" si="0"/>
        <v>0</v>
      </c>
    </row>
    <row r="31" spans="1:17" ht="29.4" thickBot="1" x14ac:dyDescent="0.35">
      <c r="A31" s="169" t="s">
        <v>184</v>
      </c>
      <c r="B31" s="265">
        <v>15000</v>
      </c>
      <c r="C31" s="266"/>
      <c r="D31" s="266"/>
      <c r="E31" s="379"/>
      <c r="F31" s="309"/>
      <c r="G31" s="265"/>
      <c r="H31" s="266"/>
      <c r="I31" s="266"/>
      <c r="J31" s="266"/>
      <c r="K31" s="266">
        <v>1000</v>
      </c>
      <c r="L31" s="266"/>
      <c r="M31" s="266">
        <v>1200</v>
      </c>
      <c r="N31" s="266"/>
      <c r="O31" s="379"/>
      <c r="P31" s="309"/>
      <c r="Q31" s="268">
        <f>SUM(B31:O31)</f>
        <v>17200</v>
      </c>
    </row>
    <row r="32" spans="1:17" ht="15" thickBot="1" x14ac:dyDescent="0.35">
      <c r="A32" s="173" t="s">
        <v>185</v>
      </c>
      <c r="B32" s="380">
        <v>15000</v>
      </c>
      <c r="C32" s="381"/>
      <c r="D32" s="381"/>
      <c r="E32" s="381"/>
      <c r="F32" s="382"/>
      <c r="G32" s="383"/>
      <c r="H32" s="383"/>
      <c r="I32" s="383"/>
      <c r="J32" s="383"/>
      <c r="K32" s="383">
        <v>1000</v>
      </c>
      <c r="L32" s="383"/>
      <c r="M32" s="383">
        <v>1200</v>
      </c>
      <c r="N32" s="383"/>
      <c r="O32" s="383"/>
      <c r="P32" s="384"/>
      <c r="Q32" s="270">
        <f>SUM(Q19:Q31)</f>
        <v>17200</v>
      </c>
    </row>
    <row r="33" spans="1:17" x14ac:dyDescent="0.3">
      <c r="Q33" s="179" t="s">
        <v>186</v>
      </c>
    </row>
    <row r="35" spans="1:17" ht="21" customHeight="1" x14ac:dyDescent="0.3">
      <c r="A35" s="643" t="s">
        <v>187</v>
      </c>
      <c r="B35" s="643"/>
      <c r="C35" s="643"/>
      <c r="D35" s="643"/>
      <c r="E35" s="643"/>
      <c r="F35" s="643"/>
      <c r="G35" s="643"/>
      <c r="H35" s="643"/>
    </row>
    <row r="36" spans="1:17" x14ac:dyDescent="0.3">
      <c r="A36" s="643"/>
      <c r="B36" s="643"/>
      <c r="C36" s="643"/>
      <c r="D36" s="643"/>
      <c r="E36" s="643"/>
      <c r="F36" s="643"/>
      <c r="G36" s="643"/>
      <c r="H36" s="643"/>
    </row>
    <row r="37" spans="1:17" x14ac:dyDescent="0.3">
      <c r="A37" s="643"/>
      <c r="B37" s="643"/>
      <c r="C37" s="643"/>
      <c r="D37" s="643"/>
      <c r="E37" s="643"/>
      <c r="F37" s="643"/>
      <c r="G37" s="643"/>
      <c r="H37" s="643"/>
    </row>
    <row r="38" spans="1:17" ht="15.6" x14ac:dyDescent="0.3">
      <c r="A38" s="131" t="s">
        <v>188</v>
      </c>
      <c r="B38" s="633" t="s">
        <v>732</v>
      </c>
      <c r="C38" s="634"/>
      <c r="D38" s="634"/>
      <c r="E38" s="635"/>
    </row>
    <row r="39" spans="1:17" ht="24.6" x14ac:dyDescent="0.55000000000000004">
      <c r="A39" s="131" t="s">
        <v>190</v>
      </c>
      <c r="B39" s="675" t="s">
        <v>733</v>
      </c>
      <c r="C39" s="676"/>
      <c r="D39" s="676"/>
      <c r="E39" s="677"/>
    </row>
    <row r="40" spans="1:17" ht="15.6" x14ac:dyDescent="0.3">
      <c r="A40" s="131"/>
      <c r="B40" s="127"/>
      <c r="C40" s="127"/>
      <c r="D40" s="127"/>
      <c r="E40" s="127"/>
    </row>
    <row r="41" spans="1:17" ht="15.6" x14ac:dyDescent="0.3">
      <c r="A41" s="131"/>
      <c r="B41" s="127"/>
      <c r="C41" s="127"/>
      <c r="D41" s="127"/>
      <c r="E41" s="127"/>
    </row>
    <row r="42" spans="1:17" x14ac:dyDescent="0.3">
      <c r="A42" s="636" t="s">
        <v>192</v>
      </c>
      <c r="B42" s="636"/>
      <c r="C42" s="636"/>
      <c r="D42" s="636"/>
      <c r="E42" s="636"/>
      <c r="F42" s="636"/>
      <c r="G42" s="636"/>
      <c r="H42" s="636"/>
    </row>
    <row r="43" spans="1:17" x14ac:dyDescent="0.3">
      <c r="A43" s="636"/>
      <c r="B43" s="636"/>
      <c r="C43" s="636"/>
      <c r="D43" s="636"/>
      <c r="E43" s="636"/>
      <c r="F43" s="636"/>
      <c r="G43" s="636"/>
      <c r="H43" s="636"/>
    </row>
    <row r="44" spans="1:17" ht="15.6" x14ac:dyDescent="0.3">
      <c r="A44" s="131" t="s">
        <v>193</v>
      </c>
      <c r="B44" s="633" t="s">
        <v>734</v>
      </c>
      <c r="C44" s="634"/>
      <c r="D44" s="634"/>
      <c r="E44" s="635"/>
    </row>
    <row r="45" spans="1:17" ht="15.6" x14ac:dyDescent="0.3">
      <c r="A45" s="131" t="s">
        <v>194</v>
      </c>
      <c r="B45" s="633" t="s">
        <v>735</v>
      </c>
      <c r="C45" s="634"/>
      <c r="D45" s="634"/>
      <c r="E45" s="635"/>
    </row>
    <row r="46" spans="1:17" ht="15.6" x14ac:dyDescent="0.3">
      <c r="A46" s="131"/>
      <c r="B46" s="637"/>
      <c r="C46" s="637"/>
      <c r="D46" s="637"/>
      <c r="E46" s="637"/>
    </row>
    <row r="48" spans="1:17" x14ac:dyDescent="0.3">
      <c r="A48" s="126" t="s">
        <v>195</v>
      </c>
      <c r="B48" s="43" t="s">
        <v>196</v>
      </c>
      <c r="C48" s="43"/>
      <c r="D48" s="43"/>
      <c r="E48" s="43"/>
    </row>
    <row r="49" spans="2:5" x14ac:dyDescent="0.3">
      <c r="B49" s="43" t="s">
        <v>197</v>
      </c>
      <c r="C49" s="43"/>
      <c r="D49" s="43"/>
      <c r="E49" s="43"/>
    </row>
  </sheetData>
  <mergeCells count="11">
    <mergeCell ref="B38:E38"/>
    <mergeCell ref="B7:D7"/>
    <mergeCell ref="B15:O15"/>
    <mergeCell ref="B17:E17"/>
    <mergeCell ref="G17:O17"/>
    <mergeCell ref="A35:H37"/>
    <mergeCell ref="B39:E39"/>
    <mergeCell ref="A42:H43"/>
    <mergeCell ref="B44:E44"/>
    <mergeCell ref="B45:E45"/>
    <mergeCell ref="B46:E46"/>
  </mergeCells>
  <hyperlinks>
    <hyperlink ref="B48" r:id="rId1" xr:uid="{96385E56-544F-4AF7-BC6E-D69A0805A1BB}"/>
    <hyperlink ref="B49" r:id="rId2" xr:uid="{5E92ECC7-0504-4ACB-8AFE-C850D8C1E5A5}"/>
  </hyperlinks>
  <pageMargins left="0.7" right="0.7" top="0.75" bottom="0.75" header="0.3" footer="0.3"/>
  <pageSetup scale="51" orientation="landscape" r:id="rId3"/>
  <legacyDrawing r:id="rId4"/>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Worksheets</vt:lpstr>
      </vt:variant>
      <vt:variant>
        <vt:i4>73</vt:i4>
      </vt:variant>
      <vt:variant>
        <vt:lpstr>Named Ranges</vt:lpstr>
      </vt:variant>
      <vt:variant>
        <vt:i4>1</vt:i4>
      </vt:variant>
    </vt:vector>
  </HeadingPairs>
  <TitlesOfParts>
    <vt:vector size="74" baseType="lpstr">
      <vt:lpstr>2020 Recount Estimates</vt:lpstr>
      <vt:lpstr>Adams</vt:lpstr>
      <vt:lpstr>Ashland</vt:lpstr>
      <vt:lpstr>Barron</vt:lpstr>
      <vt:lpstr>Bayfield</vt:lpstr>
      <vt:lpstr>Brown</vt:lpstr>
      <vt:lpstr>Buffalo</vt:lpstr>
      <vt:lpstr>Burnett</vt:lpstr>
      <vt:lpstr>Calumet</vt:lpstr>
      <vt:lpstr>Chippewa</vt:lpstr>
      <vt:lpstr>Clark</vt:lpstr>
      <vt:lpstr>Columbia</vt:lpstr>
      <vt:lpstr>Crawford</vt:lpstr>
      <vt:lpstr>Dane</vt:lpstr>
      <vt:lpstr>Dodge</vt:lpstr>
      <vt:lpstr>Door</vt:lpstr>
      <vt:lpstr>Douglas</vt:lpstr>
      <vt:lpstr>Dunn</vt:lpstr>
      <vt:lpstr>Eau Claire</vt:lpstr>
      <vt:lpstr>Florence</vt:lpstr>
      <vt:lpstr>Fond du Lac</vt:lpstr>
      <vt:lpstr>Forest</vt:lpstr>
      <vt:lpstr>Grant</vt:lpstr>
      <vt:lpstr>Green</vt:lpstr>
      <vt:lpstr>Green Lake</vt:lpstr>
      <vt:lpstr>Iowa</vt:lpstr>
      <vt:lpstr>Iron</vt:lpstr>
      <vt:lpstr>Jackson</vt:lpstr>
      <vt:lpstr>Jefferson</vt:lpstr>
      <vt:lpstr>Juneau</vt:lpstr>
      <vt:lpstr>Kenosha</vt:lpstr>
      <vt:lpstr>Kewaunee</vt:lpstr>
      <vt:lpstr>La Crosse</vt:lpstr>
      <vt:lpstr>Lafayette</vt:lpstr>
      <vt:lpstr>Langlade</vt:lpstr>
      <vt:lpstr>Lincoln</vt:lpstr>
      <vt:lpstr>Manitowoc</vt:lpstr>
      <vt:lpstr>Marathon</vt:lpstr>
      <vt:lpstr>Marinette</vt:lpstr>
      <vt:lpstr>Marquette</vt:lpstr>
      <vt:lpstr>Menominee</vt:lpstr>
      <vt:lpstr>Milwaukee</vt:lpstr>
      <vt:lpstr>Monroe</vt:lpstr>
      <vt:lpstr>Oconto</vt:lpstr>
      <vt:lpstr>Oneida</vt:lpstr>
      <vt:lpstr>Outagamie</vt:lpstr>
      <vt:lpstr>Ozaukee</vt:lpstr>
      <vt:lpstr>Pepin</vt:lpstr>
      <vt:lpstr>Pierce</vt:lpstr>
      <vt:lpstr>Polk</vt:lpstr>
      <vt:lpstr>Portage</vt:lpstr>
      <vt:lpstr>Price</vt:lpstr>
      <vt:lpstr>Racine</vt:lpstr>
      <vt:lpstr>Richland</vt:lpstr>
      <vt:lpstr>Rock</vt:lpstr>
      <vt:lpstr>Rusk</vt:lpstr>
      <vt:lpstr>Sauk</vt:lpstr>
      <vt:lpstr>Sawyer</vt:lpstr>
      <vt:lpstr>Shawano</vt:lpstr>
      <vt:lpstr>Sheboygan</vt:lpstr>
      <vt:lpstr>St. Croix</vt:lpstr>
      <vt:lpstr>Taylor</vt:lpstr>
      <vt:lpstr>Trempealeau</vt:lpstr>
      <vt:lpstr>Vilas</vt:lpstr>
      <vt:lpstr>Vernon</vt:lpstr>
      <vt:lpstr>Walworth</vt:lpstr>
      <vt:lpstr>Washburn</vt:lpstr>
      <vt:lpstr>Washington</vt:lpstr>
      <vt:lpstr>Waukesha</vt:lpstr>
      <vt:lpstr>Waupaca</vt:lpstr>
      <vt:lpstr>Waushara</vt:lpstr>
      <vt:lpstr>Winnebago</vt:lpstr>
      <vt:lpstr>Wood</vt:lpstr>
      <vt:lpstr>Dane!Print_Area</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Billingham, Julia - ELECTIONS</dc:creator>
  <cp:lastModifiedBy>Magney, Reid - ELECTIONS</cp:lastModifiedBy>
  <cp:lastPrinted>2020-11-16T17:49:32Z</cp:lastPrinted>
  <dcterms:created xsi:type="dcterms:W3CDTF">2020-11-12T17:15:01Z</dcterms:created>
  <dcterms:modified xsi:type="dcterms:W3CDTF">2020-11-16T18:42:08Z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